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C:\Users\お客様\Desktop\"/>
    </mc:Choice>
  </mc:AlternateContent>
  <xr:revisionPtr revIDLastSave="0" documentId="8_{D2D5256F-EB5F-4CDB-8EB0-0196BE559C7E}" xr6:coauthVersionLast="36" xr6:coauthVersionMax="36" xr10:uidLastSave="{00000000-0000-0000-0000-000000000000}"/>
  <bookViews>
    <workbookView showHorizontalScroll="0" showVerticalScroll="0" showSheetTabs="0" xWindow="0" yWindow="0" windowWidth="20490" windowHeight="6705"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<sst xmlns="http://schemas.openxmlformats.org/spreadsheetml/2006/main" count="217" uniqueCount="181">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</sst>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pplyProtection="1">
      <alignment horizontal="left" vertical="center"/>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5" fillId="0" borderId="7"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zoomScale="115" zoomScaleNormal="115" zoomScaleSheetLayoutView="115" workbookViewId="0"/>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style="20" customWidth="1"/>
    <col min="40" max="40" width="11.375" style="20" customWidth="1"/>
    <col min="41" max="41" width="15.625" style="20" customWidth="1"/>
    <col min="42" max="42" width="15.25" style="20" customWidth="1"/>
    <col min="43" max="43" width="4.625" style="20" customWidth="1"/>
    <col min="44" max="44" width="15.25" style="20" customWidth="1"/>
    <col min="45" max="45" width="1.625" customWidth="1"/>
    <col min="46" max="52" width="2.25" hidden="1" customWidth="1"/>
    <col min="53" max="107" width="9.125" hidden="1" customWidth="1"/>
    <col min="108" max="111" width="3.5" hidden="1" customWidth="1"/>
    <col min="112" max="16384" width="9.125" hidden="1"/>
  </cols>
  <sheetData>
    <row r="1" spans="1:111" ht="19.5" customHeight="1" x14ac:dyDescent="0.15">
      <c r="A1" s="19"/>
      <c r="AJ1" s="2" t="s">
        <v>0</v>
      </c>
    </row>
    <row r="2" spans="1:111" ht="19.5" customHeight="1" x14ac:dyDescent="0.15">
      <c r="A2" s="2"/>
    </row>
    <row r="3" spans="1:111" ht="19.5" customHeight="1" x14ac:dyDescent="0.15">
      <c r="Q3" s="3" t="s">
        <v>25</v>
      </c>
    </row>
    <row r="4" spans="1:111" ht="19.5" customHeight="1" x14ac:dyDescent="0.15">
      <c r="A4" s="3"/>
    </row>
    <row r="5" spans="1:111" ht="19.5" customHeight="1" x14ac:dyDescent="0.15">
      <c r="G5" s="4"/>
      <c r="S5" s="174" t="s">
        <v>22</v>
      </c>
      <c r="T5" s="174"/>
      <c r="U5" s="174"/>
      <c r="V5" s="175"/>
      <c r="W5" s="175"/>
      <c r="X5" s="175"/>
      <c r="Y5" s="175"/>
      <c r="Z5" s="175"/>
      <c r="AA5" s="175"/>
      <c r="AB5" s="175"/>
      <c r="AC5" s="175"/>
      <c r="AD5" s="175"/>
      <c r="AE5" s="175"/>
      <c r="AF5" s="175"/>
      <c r="AG5" s="175"/>
      <c r="AH5" s="175"/>
      <c r="AI5" s="175"/>
      <c r="AJ5" s="175"/>
    </row>
    <row r="6" spans="1:111" ht="19.5" customHeight="1" x14ac:dyDescent="0.15">
      <c r="A6" s="5"/>
      <c r="V6" s="29"/>
    </row>
    <row r="7" spans="1:111" ht="16.350000000000001" customHeight="1" x14ac:dyDescent="0.15">
      <c r="A7" s="6" t="s">
        <v>1</v>
      </c>
      <c r="AM7" s="21"/>
      <c r="AN7" s="21"/>
      <c r="AO7" s="21"/>
      <c r="AP7" s="21"/>
      <c r="AQ7" s="21"/>
      <c r="AR7" s="21"/>
    </row>
    <row r="8" spans="1:111" ht="16.350000000000001" customHeight="1" x14ac:dyDescent="0.15">
      <c r="AJ8" s="7" t="s">
        <v>2</v>
      </c>
      <c r="AL8" s="159"/>
      <c r="AM8" s="159"/>
      <c r="AN8" s="159"/>
      <c r="AO8" s="159"/>
      <c r="AP8" s="159"/>
      <c r="AQ8" s="159"/>
      <c r="AR8" s="159"/>
      <c r="AS8" s="159"/>
    </row>
    <row r="9" spans="1:111" ht="16.350000000000001" customHeight="1" x14ac:dyDescent="0.15">
      <c r="A9" s="176" t="s">
        <v>24</v>
      </c>
      <c r="B9" s="177"/>
      <c r="C9" s="177"/>
      <c r="D9" s="177"/>
      <c r="E9" s="177"/>
      <c r="F9" s="178"/>
      <c r="G9" s="182" t="s">
        <v>23</v>
      </c>
      <c r="H9" s="183"/>
      <c r="I9" s="183"/>
      <c r="J9" s="183"/>
      <c r="K9" s="183"/>
      <c r="L9" s="183"/>
      <c r="M9" s="183"/>
      <c r="N9" s="183"/>
      <c r="O9" s="183"/>
      <c r="P9" s="183"/>
      <c r="Q9" s="183"/>
      <c r="R9" s="183"/>
      <c r="S9" s="183"/>
      <c r="T9" s="183"/>
      <c r="U9" s="183"/>
      <c r="V9" s="182" t="s">
        <v>9</v>
      </c>
      <c r="W9" s="183"/>
      <c r="X9" s="183"/>
      <c r="Y9" s="183"/>
      <c r="Z9" s="183"/>
      <c r="AA9" s="183"/>
      <c r="AB9" s="183"/>
      <c r="AC9" s="183"/>
      <c r="AD9" s="186"/>
      <c r="AE9" s="188" t="s">
        <v>26</v>
      </c>
      <c r="AF9" s="189"/>
      <c r="AG9" s="189"/>
      <c r="AH9" s="189"/>
      <c r="AI9" s="189"/>
      <c r="AJ9" s="190"/>
      <c r="AK9" s="18"/>
      <c r="AL9" s="160" t="s">
        <v>175</v>
      </c>
      <c r="AM9" s="160"/>
      <c r="AN9" s="160"/>
      <c r="AO9" s="160"/>
      <c r="AP9" s="160"/>
      <c r="AQ9" s="160"/>
      <c r="AR9" s="160"/>
      <c r="AS9" s="160"/>
    </row>
    <row r="10" spans="1:111" ht="16.350000000000001" customHeight="1" x14ac:dyDescent="0.15">
      <c r="A10" s="179"/>
      <c r="B10" s="180"/>
      <c r="C10" s="180"/>
      <c r="D10" s="180"/>
      <c r="E10" s="180"/>
      <c r="F10" s="181"/>
      <c r="G10" s="184"/>
      <c r="H10" s="185"/>
      <c r="I10" s="185"/>
      <c r="J10" s="185"/>
      <c r="K10" s="185"/>
      <c r="L10" s="185"/>
      <c r="M10" s="185"/>
      <c r="N10" s="185"/>
      <c r="O10" s="185"/>
      <c r="P10" s="185"/>
      <c r="Q10" s="185"/>
      <c r="R10" s="185"/>
      <c r="S10" s="185"/>
      <c r="T10" s="185"/>
      <c r="U10" s="185"/>
      <c r="V10" s="184"/>
      <c r="W10" s="185"/>
      <c r="X10" s="185"/>
      <c r="Y10" s="185"/>
      <c r="Z10" s="185"/>
      <c r="AA10" s="185"/>
      <c r="AB10" s="185"/>
      <c r="AC10" s="185"/>
      <c r="AD10" s="187"/>
      <c r="AE10" s="191" t="s">
        <v>174</v>
      </c>
      <c r="AF10" s="192"/>
      <c r="AG10" s="192"/>
      <c r="AH10" s="192"/>
      <c r="AI10" s="192"/>
      <c r="AJ10" s="193"/>
      <c r="AK10" s="18"/>
      <c r="AL10" s="160" t="s">
        <v>176</v>
      </c>
      <c r="AM10" s="160"/>
      <c r="AN10" s="160"/>
      <c r="AO10" s="160"/>
      <c r="AP10" s="160"/>
      <c r="AQ10" s="160"/>
      <c r="AR10" s="160"/>
      <c r="AS10" s="160"/>
    </row>
    <row r="11" spans="1:111" s="16" customFormat="1" ht="25.9" customHeight="1" x14ac:dyDescent="0.15">
      <c r="A11" s="165"/>
      <c r="B11" s="166"/>
      <c r="C11" s="166"/>
      <c r="D11" s="166"/>
      <c r="E11" s="166"/>
      <c r="F11" s="167"/>
      <c r="G11" s="165"/>
      <c r="H11" s="166"/>
      <c r="I11" s="166"/>
      <c r="J11" s="166"/>
      <c r="K11" s="166"/>
      <c r="L11" s="166"/>
      <c r="M11" s="166"/>
      <c r="N11" s="166"/>
      <c r="O11" s="166"/>
      <c r="P11" s="166"/>
      <c r="Q11" s="166"/>
      <c r="R11" s="166"/>
      <c r="S11" s="166"/>
      <c r="T11" s="166"/>
      <c r="U11" s="166"/>
      <c r="V11" s="168"/>
      <c r="W11" s="169"/>
      <c r="X11" s="169"/>
      <c r="Y11" s="169"/>
      <c r="Z11" s="169"/>
      <c r="AA11" s="169"/>
      <c r="AB11" s="169"/>
      <c r="AC11" s="169"/>
      <c r="AD11" s="170"/>
      <c r="AE11" s="171"/>
      <c r="AF11" s="172"/>
      <c r="AG11" s="172"/>
      <c r="AH11" s="172"/>
      <c r="AI11" s="172"/>
      <c r="AJ11" s="173"/>
      <c r="AK11" s="39"/>
      <c r="AL11" s="161" t="s">
        <v>177</v>
      </c>
      <c r="AM11" s="161"/>
      <c r="AN11" s="161"/>
      <c r="AO11" s="161"/>
      <c r="AP11" s="161"/>
      <c r="AQ11" s="161"/>
      <c r="AR11" s="161"/>
      <c r="AS11" s="161"/>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165"/>
      <c r="B12" s="166"/>
      <c r="C12" s="166"/>
      <c r="D12" s="166"/>
      <c r="E12" s="166"/>
      <c r="F12" s="167"/>
      <c r="G12" s="165"/>
      <c r="H12" s="166"/>
      <c r="I12" s="166"/>
      <c r="J12" s="166"/>
      <c r="K12" s="166"/>
      <c r="L12" s="166"/>
      <c r="M12" s="166"/>
      <c r="N12" s="166"/>
      <c r="O12" s="166"/>
      <c r="P12" s="166"/>
      <c r="Q12" s="166"/>
      <c r="R12" s="166"/>
      <c r="S12" s="166"/>
      <c r="T12" s="166"/>
      <c r="U12" s="166"/>
      <c r="V12" s="168"/>
      <c r="W12" s="169"/>
      <c r="X12" s="169"/>
      <c r="Y12" s="169"/>
      <c r="Z12" s="169"/>
      <c r="AA12" s="169"/>
      <c r="AB12" s="169"/>
      <c r="AC12" s="169"/>
      <c r="AD12" s="170"/>
      <c r="AE12" s="171"/>
      <c r="AF12" s="172"/>
      <c r="AG12" s="172"/>
      <c r="AH12" s="172"/>
      <c r="AI12" s="172"/>
      <c r="AJ12" s="173"/>
      <c r="AK12" s="39"/>
      <c r="AL12" s="162" t="s">
        <v>178</v>
      </c>
      <c r="AM12" s="162"/>
      <c r="AN12" s="162"/>
      <c r="AO12" s="162"/>
      <c r="AP12" s="162"/>
      <c r="AQ12" s="162"/>
      <c r="AR12" s="162"/>
      <c r="AS12" s="162"/>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165"/>
      <c r="B13" s="166"/>
      <c r="C13" s="166"/>
      <c r="D13" s="166"/>
      <c r="E13" s="166"/>
      <c r="F13" s="167"/>
      <c r="G13" s="165"/>
      <c r="H13" s="166"/>
      <c r="I13" s="166"/>
      <c r="J13" s="166"/>
      <c r="K13" s="166"/>
      <c r="L13" s="166"/>
      <c r="M13" s="166"/>
      <c r="N13" s="166"/>
      <c r="O13" s="166"/>
      <c r="P13" s="166"/>
      <c r="Q13" s="166"/>
      <c r="R13" s="166"/>
      <c r="S13" s="166"/>
      <c r="T13" s="166"/>
      <c r="U13" s="166"/>
      <c r="V13" s="168"/>
      <c r="W13" s="169"/>
      <c r="X13" s="169"/>
      <c r="Y13" s="169"/>
      <c r="Z13" s="169"/>
      <c r="AA13" s="169"/>
      <c r="AB13" s="169"/>
      <c r="AC13" s="169"/>
      <c r="AD13" s="170"/>
      <c r="AE13" s="171"/>
      <c r="AF13" s="172"/>
      <c r="AG13" s="172"/>
      <c r="AH13" s="172"/>
      <c r="AI13" s="172"/>
      <c r="AJ13" s="173"/>
      <c r="AK13" s="39"/>
      <c r="AL13" s="163"/>
      <c r="AM13" s="163"/>
      <c r="AN13" s="163"/>
      <c r="AO13" s="163"/>
      <c r="AP13" s="163"/>
      <c r="AQ13" s="163"/>
      <c r="AR13" s="163"/>
      <c r="AS13" s="163"/>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165"/>
      <c r="B14" s="166"/>
      <c r="C14" s="166"/>
      <c r="D14" s="166"/>
      <c r="E14" s="166"/>
      <c r="F14" s="167"/>
      <c r="G14" s="165"/>
      <c r="H14" s="166"/>
      <c r="I14" s="166"/>
      <c r="J14" s="166"/>
      <c r="K14" s="166"/>
      <c r="L14" s="166"/>
      <c r="M14" s="166"/>
      <c r="N14" s="166"/>
      <c r="O14" s="166"/>
      <c r="P14" s="166"/>
      <c r="Q14" s="166"/>
      <c r="R14" s="166"/>
      <c r="S14" s="166"/>
      <c r="T14" s="166"/>
      <c r="U14" s="166"/>
      <c r="V14" s="168"/>
      <c r="W14" s="169"/>
      <c r="X14" s="169"/>
      <c r="Y14" s="169"/>
      <c r="Z14" s="169"/>
      <c r="AA14" s="169"/>
      <c r="AB14" s="169"/>
      <c r="AC14" s="169"/>
      <c r="AD14" s="170"/>
      <c r="AE14" s="171"/>
      <c r="AF14" s="172"/>
      <c r="AG14" s="172"/>
      <c r="AH14" s="172"/>
      <c r="AI14" s="172"/>
      <c r="AJ14" s="173"/>
      <c r="AK14" s="39"/>
      <c r="AL14" s="164"/>
      <c r="AM14" s="164"/>
      <c r="AN14" s="164"/>
      <c r="AO14" s="164"/>
      <c r="AP14" s="164"/>
      <c r="AQ14" s="164"/>
      <c r="AR14" s="164"/>
      <c r="AS14" s="164"/>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 customHeight="1" x14ac:dyDescent="0.15">
      <c r="A15" s="165"/>
      <c r="B15" s="166"/>
      <c r="C15" s="166"/>
      <c r="D15" s="166"/>
      <c r="E15" s="166"/>
      <c r="F15" s="167"/>
      <c r="G15" s="165"/>
      <c r="H15" s="166"/>
      <c r="I15" s="166"/>
      <c r="J15" s="166"/>
      <c r="K15" s="166"/>
      <c r="L15" s="166"/>
      <c r="M15" s="166"/>
      <c r="N15" s="166"/>
      <c r="O15" s="166"/>
      <c r="P15" s="166"/>
      <c r="Q15" s="166"/>
      <c r="R15" s="166"/>
      <c r="S15" s="166"/>
      <c r="T15" s="166"/>
      <c r="U15" s="166"/>
      <c r="V15" s="168"/>
      <c r="W15" s="169"/>
      <c r="X15" s="169"/>
      <c r="Y15" s="169"/>
      <c r="Z15" s="169"/>
      <c r="AA15" s="169"/>
      <c r="AB15" s="169"/>
      <c r="AC15" s="169"/>
      <c r="AD15" s="170"/>
      <c r="AE15" s="171"/>
      <c r="AF15" s="172"/>
      <c r="AG15" s="172"/>
      <c r="AH15" s="172"/>
      <c r="AI15" s="172"/>
      <c r="AJ15" s="173"/>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195" t="s">
        <v>164</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f>ExpenseCategoryList!K$2</f>
        <v>0</v>
      </c>
      <c r="AF16" s="199"/>
      <c r="AG16" s="199"/>
      <c r="AH16" s="199"/>
      <c r="AI16" s="199"/>
      <c r="AJ16" s="200"/>
      <c r="AK16" s="22"/>
      <c r="AL16" s="44"/>
      <c r="AM16" s="45" t="s">
        <v>78</v>
      </c>
      <c r="AN16" s="115" t="s">
        <v>149</v>
      </c>
      <c r="AO16" s="115" t="s">
        <v>117</v>
      </c>
      <c r="AP16" s="50" t="s">
        <v>131</v>
      </c>
      <c r="AQ16" s="50"/>
      <c r="AR16" s="51"/>
      <c r="AS16" s="50"/>
    </row>
    <row r="17" spans="1:111" s="16" customFormat="1" ht="28.9" customHeight="1" x14ac:dyDescent="0.15">
      <c r="A17" s="156" t="s">
        <v>165</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c r="AE17" s="205">
        <v>0</v>
      </c>
      <c r="AF17" s="206"/>
      <c r="AG17" s="206"/>
      <c r="AH17" s="206"/>
      <c r="AI17" s="206"/>
      <c r="AJ17" s="207"/>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19.899999999999999" customHeight="1" x14ac:dyDescent="0.15">
      <c r="A18" s="195" t="s">
        <v>166</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7"/>
      <c r="AE18" s="198">
        <f>ExpenseCategoryList!$Q$2</f>
        <v>0</v>
      </c>
      <c r="AF18" s="199"/>
      <c r="AG18" s="199"/>
      <c r="AH18" s="199"/>
      <c r="AI18" s="199"/>
      <c r="AJ18" s="200"/>
      <c r="AK18" s="22"/>
      <c r="AL18" s="44"/>
      <c r="AM18" s="72"/>
      <c r="AN18" s="72"/>
      <c r="AO18" s="72"/>
      <c r="AP18" s="73"/>
      <c r="AQ18" s="73"/>
      <c r="AR18" s="73"/>
      <c r="AS18" s="50"/>
    </row>
    <row r="19" spans="1:111" s="16" customFormat="1" ht="28.9" customHeight="1" x14ac:dyDescent="0.15">
      <c r="A19" s="156" t="s">
        <v>167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208">
        <f>ExpenseCategoryList!H40</f>
        <v>0</v>
      </c>
      <c r="AF19" s="209"/>
      <c r="AG19" s="209"/>
      <c r="AH19" s="209"/>
      <c r="AI19" s="209"/>
      <c r="AJ19" s="210"/>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15">
      <c r="A20" s="195" t="s">
        <v>168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c r="AE20" s="198">
        <f>ExpenseCategoryList!$D$2</f>
        <v>0</v>
      </c>
      <c r="AF20" s="199"/>
      <c r="AG20" s="199"/>
      <c r="AH20" s="199"/>
      <c r="AI20" s="199"/>
      <c r="AJ20" s="200"/>
      <c r="AK20" s="18"/>
      <c r="AL20" s="46"/>
      <c r="AM20" s="72"/>
      <c r="AN20" s="72"/>
      <c r="AO20" s="72"/>
      <c r="AP20" s="117"/>
      <c r="AQ20" s="117"/>
      <c r="AR20" s="117"/>
    </row>
    <row r="21" spans="1:111" s="20" customFormat="1" ht="19.5" customHeight="1" x14ac:dyDescent="0.15">
      <c r="A21" s="201" t="s">
        <v>169</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3"/>
      <c r="AE21" s="198">
        <f>ExpenseCategoryList!J20</f>
        <v>0</v>
      </c>
      <c r="AF21" s="199"/>
      <c r="AG21" s="199"/>
      <c r="AH21" s="199"/>
      <c r="AI21" s="199"/>
      <c r="AJ21" s="200"/>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15">
      <c r="A22" s="235" t="s">
        <v>73</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t="str">
        <f>ExpenseCategoryList!$R$2</f>
        <v>いいえ</v>
      </c>
      <c r="AF22" s="236"/>
      <c r="AG22" s="236"/>
      <c r="AH22" s="236"/>
      <c r="AI22" s="236"/>
      <c r="AJ22" s="23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649999999999999" customHeight="1" x14ac:dyDescent="0.15">
      <c r="A23" s="204" t="s">
        <v>56</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649999999999999" customHeight="1" x14ac:dyDescent="0.15">
      <c r="A24" s="204" t="s">
        <v>29</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649999999999999" customHeight="1" x14ac:dyDescent="0.15">
      <c r="A25" s="194" t="s">
        <v>170</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31"/>
      <c r="AM25" s="262"/>
      <c r="AN25" s="262"/>
      <c r="AO25" s="262"/>
      <c r="AP25" s="262"/>
      <c r="AQ25" s="262"/>
      <c r="AR25" s="262"/>
      <c r="AS25" s="262"/>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15">
      <c r="A26" s="154" t="s">
        <v>173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3"/>
      <c r="AM26" s="261" t="str">
        <f>ExpenseCategoryList!E48 &amp; ExpenseCategoryList!E49</f>
        <v/>
      </c>
      <c r="AN26" s="261"/>
      <c r="AO26" s="261"/>
      <c r="AP26" s="261"/>
      <c r="AQ26" s="261"/>
      <c r="AR26" s="261"/>
      <c r="AS26" s="261"/>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649999999999999" customHeight="1" x14ac:dyDescent="0.15">
      <c r="A27" s="223" t="s">
        <v>172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649999999999999" customHeight="1" x14ac:dyDescent="0.15">
      <c r="A28" s="223" t="s">
        <v>60</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35"/>
      <c r="AM28" s="155"/>
      <c r="AN28" s="155"/>
      <c r="AO28" s="155"/>
      <c r="AP28" s="155"/>
      <c r="AQ28" s="155"/>
      <c r="AR28" s="15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649999999999999" customHeight="1" x14ac:dyDescent="0.15">
      <c r="A29" s="232" t="s">
        <v>171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649999999999999" customHeight="1" x14ac:dyDescent="0.1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649999999999999" customHeight="1" x14ac:dyDescent="0.1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 customHeight="1" x14ac:dyDescent="0.15">
      <c r="A32" s="233" t="s">
        <v>61</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 customHeight="1" thickBot="1" x14ac:dyDescent="0.2">
      <c r="A33" s="224" t="s">
        <v>30</v>
      </c>
      <c r="B33" s="225"/>
      <c r="C33" s="225"/>
      <c r="D33" s="225"/>
      <c r="E33" s="225"/>
      <c r="F33" s="226"/>
      <c r="G33" s="226"/>
      <c r="H33" s="226"/>
      <c r="I33" s="226"/>
      <c r="J33" s="225" t="s">
        <v>36</v>
      </c>
      <c r="K33" s="225"/>
      <c r="L33" s="225"/>
      <c r="M33" s="225"/>
      <c r="N33" s="265" t="s">
        <v>39</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 customHeight="1" thickTop="1" x14ac:dyDescent="0.15">
      <c r="A34" s="237" t="s">
        <v>74</v>
      </c>
      <c r="B34" s="238"/>
      <c r="C34" s="238"/>
      <c r="D34" s="238"/>
      <c r="E34" s="238"/>
      <c r="F34" s="42"/>
      <c r="G34" s="239" t="s">
        <v>46</v>
      </c>
      <c r="H34" s="239"/>
      <c r="I34" s="43"/>
      <c r="J34" s="266" t="s">
        <v>75</v>
      </c>
      <c r="K34" s="266"/>
      <c r="L34" s="266"/>
      <c r="M34" s="267"/>
      <c r="N34" s="268" t="s">
        <v>76</v>
      </c>
      <c r="O34" s="269"/>
      <c r="P34" s="269"/>
      <c r="Q34" s="269"/>
      <c r="R34" s="269"/>
      <c r="S34" s="269"/>
      <c r="T34" s="269"/>
      <c r="U34" s="269"/>
      <c r="V34" s="269"/>
      <c r="W34" s="269"/>
      <c r="X34" s="269"/>
      <c r="Y34" s="269"/>
      <c r="Z34" s="269"/>
      <c r="AA34" s="269"/>
      <c r="AB34" s="269"/>
      <c r="AC34" s="269"/>
      <c r="AD34" s="269"/>
      <c r="AE34" s="269"/>
      <c r="AF34" s="269"/>
      <c r="AG34" s="269"/>
      <c r="AH34" s="269"/>
      <c r="AI34" s="269"/>
      <c r="AJ34" s="270"/>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15" customHeight="1" x14ac:dyDescent="0.15">
      <c r="A35" s="227" t="s">
        <v>31</v>
      </c>
      <c r="B35" s="228"/>
      <c r="C35" s="228"/>
      <c r="D35" s="228"/>
      <c r="E35" s="229"/>
      <c r="F35" s="40"/>
      <c r="G35" s="271" t="s">
        <v>46</v>
      </c>
      <c r="H35" s="271"/>
      <c r="I35" s="41"/>
      <c r="J35" s="264" t="s">
        <v>37</v>
      </c>
      <c r="K35" s="228"/>
      <c r="L35" s="228"/>
      <c r="M35" s="228"/>
      <c r="N35" s="263" t="s">
        <v>40</v>
      </c>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 customHeight="1" x14ac:dyDescent="0.15">
      <c r="A36" s="24"/>
      <c r="B36" s="230" t="s">
        <v>127</v>
      </c>
      <c r="C36" s="230"/>
      <c r="D36" s="230"/>
      <c r="E36" s="231"/>
      <c r="F36" s="25"/>
      <c r="G36" s="272" t="s">
        <v>46</v>
      </c>
      <c r="H36" s="272"/>
      <c r="I36" s="27"/>
      <c r="J36" s="264"/>
      <c r="K36" s="228"/>
      <c r="L36" s="228"/>
      <c r="M36" s="228"/>
      <c r="N36" s="263" t="s">
        <v>41</v>
      </c>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 customHeight="1" x14ac:dyDescent="0.15">
      <c r="A37" s="228" t="s">
        <v>32</v>
      </c>
      <c r="B37" s="228"/>
      <c r="C37" s="228"/>
      <c r="D37" s="228"/>
      <c r="E37" s="229"/>
      <c r="F37" s="25"/>
      <c r="G37" s="260" t="s">
        <v>46</v>
      </c>
      <c r="H37" s="260"/>
      <c r="I37" s="27"/>
      <c r="J37" s="264"/>
      <c r="K37" s="228"/>
      <c r="L37" s="228"/>
      <c r="M37" s="228"/>
      <c r="N37" s="263" t="s">
        <v>42</v>
      </c>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 customHeight="1" x14ac:dyDescent="0.15">
      <c r="A38" s="228" t="s">
        <v>33</v>
      </c>
      <c r="B38" s="228"/>
      <c r="C38" s="228"/>
      <c r="D38" s="228"/>
      <c r="E38" s="229"/>
      <c r="F38" s="25"/>
      <c r="G38" s="260" t="s">
        <v>46</v>
      </c>
      <c r="H38" s="260"/>
      <c r="I38" s="27"/>
      <c r="J38" s="264"/>
      <c r="K38" s="228"/>
      <c r="L38" s="228"/>
      <c r="M38" s="228"/>
      <c r="N38" s="263" t="s">
        <v>43</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15" customHeight="1" x14ac:dyDescent="0.15">
      <c r="A39" s="228" t="s">
        <v>34</v>
      </c>
      <c r="B39" s="228"/>
      <c r="C39" s="228"/>
      <c r="D39" s="228"/>
      <c r="E39" s="229"/>
      <c r="F39" s="25"/>
      <c r="G39" s="260" t="s">
        <v>46</v>
      </c>
      <c r="H39" s="260"/>
      <c r="I39" s="27"/>
      <c r="J39" s="264"/>
      <c r="K39" s="228"/>
      <c r="L39" s="228"/>
      <c r="M39" s="228"/>
      <c r="N39" s="263" t="s">
        <v>44</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 customHeight="1" thickBot="1" x14ac:dyDescent="0.2">
      <c r="A40" s="228" t="s">
        <v>35</v>
      </c>
      <c r="B40" s="228"/>
      <c r="C40" s="228"/>
      <c r="D40" s="228"/>
      <c r="E40" s="229"/>
      <c r="F40" s="26"/>
      <c r="G40" s="240" t="s">
        <v>46</v>
      </c>
      <c r="H40" s="240"/>
      <c r="I40" s="28"/>
      <c r="J40" s="264" t="s">
        <v>38</v>
      </c>
      <c r="K40" s="228"/>
      <c r="L40" s="228"/>
      <c r="M40" s="228"/>
      <c r="N40" s="263" t="s">
        <v>45</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15">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15">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15">
      <c r="A44" s="215" t="s">
        <v>4</v>
      </c>
      <c r="B44" s="216"/>
      <c r="C44" s="216"/>
      <c r="D44" s="216"/>
      <c r="E44" s="216"/>
      <c r="F44" s="216"/>
      <c r="G44" s="217" t="s">
        <v>7</v>
      </c>
      <c r="H44" s="218"/>
      <c r="I44" s="218"/>
      <c r="J44" s="218"/>
      <c r="K44" s="218"/>
      <c r="L44" s="219"/>
      <c r="M44" s="217" t="s">
        <v>6</v>
      </c>
      <c r="N44" s="218"/>
      <c r="O44" s="218"/>
      <c r="P44" s="218"/>
      <c r="Q44" s="219"/>
      <c r="R44"/>
      <c r="S44"/>
      <c r="T44" s="215" t="s">
        <v>4</v>
      </c>
      <c r="U44" s="215"/>
      <c r="V44" s="215"/>
      <c r="W44" s="215"/>
      <c r="X44" s="215"/>
      <c r="Y44" s="215"/>
      <c r="Z44" s="215"/>
      <c r="AA44" s="220" t="s">
        <v>7</v>
      </c>
      <c r="AB44" s="221"/>
      <c r="AC44" s="221"/>
      <c r="AD44" s="221"/>
      <c r="AE44" s="222"/>
      <c r="AF44" s="241" t="s">
        <v>6</v>
      </c>
      <c r="AG44" s="241"/>
      <c r="AH44" s="241"/>
      <c r="AI44" s="241"/>
      <c r="AJ44" s="241"/>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15">
      <c r="A45" s="242" t="s">
        <v>19</v>
      </c>
      <c r="B45" s="243"/>
      <c r="C45" s="243"/>
      <c r="D45" s="243"/>
      <c r="E45" s="243"/>
      <c r="F45" s="243"/>
      <c r="G45" s="251">
        <v>0</v>
      </c>
      <c r="H45" s="252"/>
      <c r="I45" s="252"/>
      <c r="J45" s="252"/>
      <c r="K45" s="252"/>
      <c r="L45" s="253"/>
      <c r="M45" s="248"/>
      <c r="N45" s="249"/>
      <c r="O45" s="249"/>
      <c r="P45" s="249"/>
      <c r="Q45" s="250"/>
      <c r="R45"/>
      <c r="S45"/>
      <c r="T45" s="242" t="s">
        <v>13</v>
      </c>
      <c r="U45" s="243"/>
      <c r="V45" s="243"/>
      <c r="W45" s="243"/>
      <c r="X45" s="243"/>
      <c r="Y45" s="243"/>
      <c r="Z45" s="243"/>
      <c r="AA45" s="211">
        <v>0</v>
      </c>
      <c r="AB45" s="212"/>
      <c r="AC45" s="212"/>
      <c r="AD45" s="212"/>
      <c r="AE45" s="213"/>
      <c r="AF45" s="214"/>
      <c r="AG45" s="214"/>
      <c r="AH45" s="214"/>
      <c r="AI45" s="214"/>
      <c r="AJ45" s="214"/>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15">
      <c r="A46" s="242" t="s">
        <v>16</v>
      </c>
      <c r="B46" s="243"/>
      <c r="C46" s="243"/>
      <c r="D46" s="243"/>
      <c r="E46" s="243"/>
      <c r="F46" s="243"/>
      <c r="G46" s="245">
        <f>AA45+AA46+AA47</f>
        <v>0</v>
      </c>
      <c r="H46" s="246"/>
      <c r="I46" s="246"/>
      <c r="J46" s="246"/>
      <c r="K46" s="246"/>
      <c r="L46" s="247"/>
      <c r="M46" s="248"/>
      <c r="N46" s="249"/>
      <c r="O46" s="249"/>
      <c r="P46" s="249"/>
      <c r="Q46" s="250"/>
      <c r="R46"/>
      <c r="S46"/>
      <c r="T46" s="242" t="s">
        <v>14</v>
      </c>
      <c r="U46" s="243"/>
      <c r="V46" s="243"/>
      <c r="W46" s="243"/>
      <c r="X46" s="243"/>
      <c r="Y46" s="243"/>
      <c r="Z46" s="243"/>
      <c r="AA46" s="211">
        <v>0</v>
      </c>
      <c r="AB46" s="212"/>
      <c r="AC46" s="212"/>
      <c r="AD46" s="212"/>
      <c r="AE46" s="213"/>
      <c r="AF46" s="244"/>
      <c r="AG46" s="244"/>
      <c r="AH46" s="244"/>
      <c r="AI46" s="244"/>
      <c r="AJ46" s="244"/>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15">
      <c r="A47" s="242" t="s">
        <v>17</v>
      </c>
      <c r="B47" s="243"/>
      <c r="C47" s="243"/>
      <c r="D47" s="243"/>
      <c r="E47" s="243"/>
      <c r="F47" s="243"/>
      <c r="G47" s="251">
        <v>0</v>
      </c>
      <c r="H47" s="252"/>
      <c r="I47" s="252"/>
      <c r="J47" s="252"/>
      <c r="K47" s="252"/>
      <c r="L47" s="253"/>
      <c r="M47" s="244"/>
      <c r="N47" s="244"/>
      <c r="O47" s="244"/>
      <c r="P47" s="244"/>
      <c r="Q47" s="244"/>
      <c r="R47"/>
      <c r="S47"/>
      <c r="T47" s="242" t="s">
        <v>15</v>
      </c>
      <c r="U47" s="243"/>
      <c r="V47" s="243"/>
      <c r="W47" s="243"/>
      <c r="X47" s="243"/>
      <c r="Y47" s="243"/>
      <c r="Z47" s="243"/>
      <c r="AA47" s="211">
        <v>0</v>
      </c>
      <c r="AB47" s="212"/>
      <c r="AC47" s="212"/>
      <c r="AD47" s="212"/>
      <c r="AE47" s="213"/>
      <c r="AF47" s="244"/>
      <c r="AG47" s="244"/>
      <c r="AH47" s="244"/>
      <c r="AI47" s="244"/>
      <c r="AJ47" s="244"/>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15">
      <c r="A48" s="242" t="s">
        <v>18</v>
      </c>
      <c r="B48" s="243"/>
      <c r="C48" s="243"/>
      <c r="D48" s="243"/>
      <c r="E48" s="243"/>
      <c r="F48" s="243"/>
      <c r="G48" s="251">
        <v>0</v>
      </c>
      <c r="H48" s="252"/>
      <c r="I48" s="252"/>
      <c r="J48" s="252"/>
      <c r="K48" s="252"/>
      <c r="L48" s="253"/>
      <c r="M48" s="254"/>
      <c r="N48" s="255"/>
      <c r="O48" s="255"/>
      <c r="P48" s="255"/>
      <c r="Q48" s="256"/>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15">
      <c r="A49" s="242" t="s">
        <v>8</v>
      </c>
      <c r="B49" s="243"/>
      <c r="C49" s="243"/>
      <c r="D49" s="243"/>
      <c r="E49" s="243"/>
      <c r="F49" s="243"/>
      <c r="G49" s="257">
        <f>G45+G46+G47+G48</f>
        <v>0</v>
      </c>
      <c r="H49" s="258"/>
      <c r="I49" s="258"/>
      <c r="J49" s="258"/>
      <c r="K49" s="258"/>
      <c r="L49" s="259"/>
      <c r="M49" s="248"/>
      <c r="N49" s="249"/>
      <c r="O49" s="249"/>
      <c r="P49" s="249"/>
      <c r="Q49" s="25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15">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15">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15">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15">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15">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fAPl5oNrjlzAjjB+bMTkvbT5gyCqEBPedK94q6kD66PUlMKjxxRrU0QE2CkB0FQ2yu3SzNrC8daSqGD/U5kshg==" saltValue="RrJuNGilADVvFZtl9l5xOw=="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1" spans="1:25" s="70" customFormat="1" ht="53.1" customHeight="1" x14ac:dyDescent="0.15">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15">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15">
      <c r="A3" s="1">
        <v>2</v>
      </c>
      <c r="B3" s="1" t="s">
        <v>10</v>
      </c>
      <c r="C3" s="1">
        <v>1</v>
      </c>
      <c r="D3" s="29"/>
      <c r="E3" s="29"/>
      <c r="G3" t="s">
        <v>104</v>
      </c>
      <c r="I3" t="s">
        <v>105</v>
      </c>
      <c r="J3" t="s">
        <v>106</v>
      </c>
      <c r="K3" t="s">
        <v>107</v>
      </c>
      <c r="L3" t="s">
        <v>108</v>
      </c>
      <c r="M3" t="s">
        <v>109</v>
      </c>
      <c r="V3" s="81"/>
      <c r="W3" s="81"/>
      <c r="X3" s="81"/>
      <c r="Y3" s="81"/>
    </row>
    <row r="4" spans="1:25" x14ac:dyDescent="0.15">
      <c r="A4" s="1">
        <v>3</v>
      </c>
      <c r="B4" s="1" t="s">
        <v>47</v>
      </c>
      <c r="C4" s="1">
        <v>1</v>
      </c>
      <c r="U4" s="17"/>
    </row>
    <row r="5" spans="1:25" x14ac:dyDescent="0.15">
      <c r="A5" s="1">
        <v>4</v>
      </c>
      <c r="B5" s="1" t="s">
        <v>48</v>
      </c>
      <c r="C5" s="86">
        <v>1</v>
      </c>
      <c r="D5" s="87"/>
      <c r="E5" s="88"/>
      <c r="F5" s="88"/>
      <c r="G5" s="88"/>
      <c r="H5" s="88"/>
      <c r="I5" s="88"/>
      <c r="J5" s="88"/>
      <c r="K5" s="88"/>
      <c r="L5" s="88"/>
      <c r="M5" s="88"/>
      <c r="N5" s="88"/>
      <c r="O5" s="88"/>
      <c r="P5" s="88"/>
      <c r="Q5" s="89"/>
      <c r="U5" s="17"/>
    </row>
    <row r="6" spans="1:25" x14ac:dyDescent="0.15">
      <c r="A6" s="1">
        <v>5</v>
      </c>
      <c r="B6" s="1" t="s">
        <v>49</v>
      </c>
      <c r="C6" s="86">
        <v>1</v>
      </c>
      <c r="D6" s="110" t="s">
        <v>121</v>
      </c>
      <c r="E6" s="109"/>
      <c r="F6" s="92"/>
      <c r="G6" s="93"/>
      <c r="H6" s="93"/>
      <c r="I6" s="93"/>
      <c r="J6" s="91"/>
      <c r="K6" s="91"/>
      <c r="L6" s="38"/>
      <c r="M6" s="38"/>
      <c r="N6" s="38"/>
      <c r="O6" s="38"/>
      <c r="P6" s="38"/>
      <c r="Q6" s="94"/>
    </row>
    <row r="7" spans="1:25" x14ac:dyDescent="0.15">
      <c r="A7" s="1">
        <v>6</v>
      </c>
      <c r="B7" s="1" t="s">
        <v>50</v>
      </c>
      <c r="C7" s="86">
        <v>1</v>
      </c>
      <c r="D7" s="90"/>
      <c r="E7" s="91"/>
      <c r="F7" s="91"/>
      <c r="G7" s="93"/>
      <c r="H7" s="93"/>
      <c r="I7" s="91"/>
      <c r="J7" s="91"/>
      <c r="K7" s="91"/>
      <c r="L7" s="91" t="s">
        <v>101</v>
      </c>
      <c r="M7" s="91"/>
      <c r="N7" s="91" t="s">
        <v>101</v>
      </c>
      <c r="O7" s="91"/>
      <c r="P7" s="91"/>
      <c r="Q7" s="94"/>
    </row>
    <row r="8" spans="1:25" x14ac:dyDescent="0.15">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15">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15">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15" customHeight="1" x14ac:dyDescent="0.15">
      <c r="A11" s="1">
        <v>10</v>
      </c>
      <c r="B11" s="1" t="s">
        <v>54</v>
      </c>
      <c r="C11" s="86">
        <v>2</v>
      </c>
      <c r="D11" s="90"/>
      <c r="E11" s="281" t="s">
        <v>140</v>
      </c>
      <c r="F11" s="55" t="s">
        <v>89</v>
      </c>
      <c r="G11" s="119" t="str">
        <f>IF(補助事業計画書②!G36="☑","a*3/4","a*2/3")</f>
        <v>a*2/3</v>
      </c>
      <c r="H11" s="61" t="str">
        <f>"(" &amp; IF(補助事業計画書②!G36="☑","a*3/4","a*2/3") &amp; ") /3"</f>
        <v>(a*2/3) /3</v>
      </c>
      <c r="I11" s="56" t="s">
        <v>90</v>
      </c>
      <c r="J11" s="91"/>
      <c r="K11" s="91"/>
      <c r="L11" s="56" t="s">
        <v>91</v>
      </c>
      <c r="M11" s="91"/>
      <c r="N11" s="56" t="s">
        <v>91</v>
      </c>
      <c r="O11" s="277" t="s">
        <v>92</v>
      </c>
      <c r="P11" s="56" t="s">
        <v>91</v>
      </c>
      <c r="Q11" s="94"/>
    </row>
    <row r="12" spans="1:25" x14ac:dyDescent="0.15">
      <c r="A12" s="30">
        <v>11</v>
      </c>
      <c r="B12" s="1" t="s">
        <v>55</v>
      </c>
      <c r="C12" s="86">
        <v>1</v>
      </c>
      <c r="D12" s="90">
        <v>12</v>
      </c>
      <c r="E12" s="281"/>
      <c r="F12" s="278">
        <f>K2</f>
        <v>0</v>
      </c>
      <c r="G12" s="59">
        <f>IF(補助事業計画書②!G36="☑",ROUNDDOWN(F12*3/4,0),ROUNDDOWN(F12*2/3,0))</f>
        <v>0</v>
      </c>
      <c r="H12" s="58">
        <f>ROUNDDOWN(G12/3,0)</f>
        <v>0</v>
      </c>
      <c r="I12" s="58">
        <f>G12</f>
        <v>0</v>
      </c>
      <c r="J12" s="97"/>
      <c r="K12" s="97"/>
      <c r="L12" s="58">
        <f>IF(I20&lt;=G20,I12,"")</f>
        <v>0</v>
      </c>
      <c r="M12" s="91"/>
      <c r="N12" s="58" t="str">
        <f>IF(I20&lt;=G20,"",IF(I12&gt;G20,G20,I12))</f>
        <v/>
      </c>
      <c r="O12" s="277"/>
      <c r="P12" s="58" t="str">
        <f>IF(I20&lt;=G20,"",G20-P16)</f>
        <v/>
      </c>
      <c r="Q12" s="94"/>
    </row>
    <row r="13" spans="1:25" x14ac:dyDescent="0.15">
      <c r="A13" s="107"/>
      <c r="B13" s="38"/>
      <c r="C13" s="38"/>
      <c r="D13" s="90">
        <v>13</v>
      </c>
      <c r="E13" s="281"/>
      <c r="F13" s="278"/>
      <c r="G13" s="125"/>
      <c r="H13" s="123">
        <f>ROUNDDOWN(G12/3,3)</f>
        <v>0</v>
      </c>
      <c r="I13" s="58"/>
      <c r="J13" s="97"/>
      <c r="K13" s="97"/>
      <c r="L13" s="58"/>
      <c r="M13" s="91"/>
      <c r="N13" s="58"/>
      <c r="O13" s="277"/>
      <c r="P13" s="58"/>
      <c r="Q13" s="94"/>
    </row>
    <row r="14" spans="1:25" x14ac:dyDescent="0.15">
      <c r="A14" s="107"/>
      <c r="B14" s="38"/>
      <c r="C14" s="38"/>
      <c r="D14" s="90">
        <v>14</v>
      </c>
      <c r="E14" s="281"/>
      <c r="F14" s="278"/>
      <c r="G14" s="125">
        <f>IF(補助事業計画書②!G36="☑",ROUNDDOWN(F12*3/4,3),ROUNDDOWN(F12*2/3,3)) - G12</f>
        <v>0</v>
      </c>
      <c r="H14" s="123">
        <f>ROUNDDOWN(G12/3,3) - H12</f>
        <v>0</v>
      </c>
      <c r="I14" s="123">
        <f>G14</f>
        <v>0</v>
      </c>
      <c r="J14" s="97"/>
      <c r="K14" s="97"/>
      <c r="L14" s="58"/>
      <c r="M14" s="91"/>
      <c r="N14" s="58"/>
      <c r="O14" s="277"/>
      <c r="P14" s="58"/>
      <c r="Q14" s="94"/>
    </row>
    <row r="15" spans="1:25" x14ac:dyDescent="0.15">
      <c r="D15" s="90">
        <v>15</v>
      </c>
      <c r="E15" s="279" t="s">
        <v>139</v>
      </c>
      <c r="F15" s="60" t="s">
        <v>93</v>
      </c>
      <c r="G15" s="57" t="str">
        <f>IF(補助事業計画書②!G36="☑","c*3/4","c*2/3")</f>
        <v>c*2/3</v>
      </c>
      <c r="H15" s="61" t="str">
        <f>IF(補助事業計画書②!G36="☑","a*1/4","a*2/9")</f>
        <v>a*2/9</v>
      </c>
      <c r="I15" s="61" t="s">
        <v>94</v>
      </c>
      <c r="J15" s="91"/>
      <c r="K15" s="91"/>
      <c r="L15" s="61" t="s">
        <v>95</v>
      </c>
      <c r="M15" s="91"/>
      <c r="N15" s="61" t="s">
        <v>95</v>
      </c>
      <c r="O15" s="277"/>
      <c r="P15" s="61" t="s">
        <v>95</v>
      </c>
      <c r="Q15" s="94"/>
    </row>
    <row r="16" spans="1:25" x14ac:dyDescent="0.15">
      <c r="D16" s="90">
        <v>16</v>
      </c>
      <c r="E16" s="280"/>
      <c r="F16" s="278">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77"/>
      <c r="P16" s="58" t="str">
        <f>IF(I20&lt;=G20,"",IF(ROUNDDOWN(G20/4,0)&gt;I16,I16,ROUNDDOWN(G20/4,0)))</f>
        <v/>
      </c>
      <c r="Q16" s="94"/>
    </row>
    <row r="17" spans="4:17" x14ac:dyDescent="0.15">
      <c r="D17" s="90">
        <v>17</v>
      </c>
      <c r="E17" s="280"/>
      <c r="F17" s="278"/>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77"/>
      <c r="P17" s="58"/>
      <c r="Q17" s="94"/>
    </row>
    <row r="18" spans="4:17" ht="14.25" thickBot="1" x14ac:dyDescent="0.2">
      <c r="D18" s="90">
        <v>18</v>
      </c>
      <c r="E18" s="280"/>
      <c r="F18" s="278"/>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77"/>
      <c r="P18" s="58"/>
      <c r="Q18" s="94"/>
    </row>
    <row r="19" spans="4:17" x14ac:dyDescent="0.15">
      <c r="D19" s="90">
        <v>19</v>
      </c>
      <c r="E19" s="91"/>
      <c r="F19" s="91"/>
      <c r="G19" s="120" t="s">
        <v>96</v>
      </c>
      <c r="H19" s="61" t="s">
        <v>97</v>
      </c>
      <c r="I19" s="121" t="s">
        <v>98</v>
      </c>
      <c r="J19" s="62" t="s">
        <v>99</v>
      </c>
      <c r="K19" s="91"/>
      <c r="L19" s="63" t="s">
        <v>99</v>
      </c>
      <c r="M19" s="91"/>
      <c r="N19" s="63" t="s">
        <v>99</v>
      </c>
      <c r="O19" s="277"/>
      <c r="P19" s="63" t="s">
        <v>99</v>
      </c>
      <c r="Q19" s="94"/>
    </row>
    <row r="20" spans="4:17" x14ac:dyDescent="0.15">
      <c r="D20" s="90">
        <v>20</v>
      </c>
      <c r="E20" s="91"/>
      <c r="F20" s="91"/>
      <c r="G20" s="278">
        <f>E2</f>
        <v>500000</v>
      </c>
      <c r="H20" s="64">
        <f>ROUNDDOWN(G20/4,0)</f>
        <v>125000</v>
      </c>
      <c r="I20" s="122">
        <f>I12+I16</f>
        <v>0</v>
      </c>
      <c r="J20" s="130">
        <f>IF(G20&gt;I20+J22,I20+J22,G20)</f>
        <v>0</v>
      </c>
      <c r="K20" s="65"/>
      <c r="L20" s="58">
        <f>IF(I20&lt;=G20,I20,"")</f>
        <v>0</v>
      </c>
      <c r="M20" s="91"/>
      <c r="N20" s="58" t="str">
        <f>IF(I20&lt;=G20,"",N12+N16)</f>
        <v/>
      </c>
      <c r="O20" s="277"/>
      <c r="P20" s="58" t="str">
        <f>IF(I20&lt;=G20,"",P12+P16)</f>
        <v/>
      </c>
      <c r="Q20" s="94"/>
    </row>
    <row r="21" spans="4:17" x14ac:dyDescent="0.15">
      <c r="D21" s="90">
        <v>21</v>
      </c>
      <c r="E21" s="91"/>
      <c r="F21" s="91"/>
      <c r="G21" s="278"/>
      <c r="H21" s="124">
        <f>ROUNDDOWN(G20/4,3)</f>
        <v>125000</v>
      </c>
      <c r="I21" s="151"/>
      <c r="J21" s="131"/>
      <c r="K21" s="65"/>
      <c r="L21" s="93"/>
      <c r="M21" s="91"/>
      <c r="N21" s="93"/>
      <c r="O21" s="118"/>
      <c r="P21" s="93"/>
      <c r="Q21" s="94"/>
    </row>
    <row r="22" spans="4:17" x14ac:dyDescent="0.15">
      <c r="D22" s="90">
        <v>22</v>
      </c>
      <c r="E22" s="91"/>
      <c r="F22" s="91"/>
      <c r="G22" s="278"/>
      <c r="H22" s="124">
        <f>ROUNDDOWN(G20/4,3) - H20</f>
        <v>0</v>
      </c>
      <c r="I22" s="126">
        <f>I14+I18</f>
        <v>0</v>
      </c>
      <c r="J22" s="131">
        <f>IF(I22&gt;1,1,0)</f>
        <v>0</v>
      </c>
      <c r="K22" s="65" t="s">
        <v>141</v>
      </c>
      <c r="L22" s="93"/>
      <c r="M22" s="91"/>
      <c r="N22" s="93"/>
      <c r="O22" s="118"/>
      <c r="P22" s="93"/>
      <c r="Q22" s="94"/>
    </row>
    <row r="23" spans="4:17" x14ac:dyDescent="0.15">
      <c r="D23" s="90">
        <v>23</v>
      </c>
      <c r="E23" s="99"/>
      <c r="F23" s="99"/>
      <c r="G23" s="100"/>
      <c r="H23" s="100"/>
      <c r="I23" s="100"/>
      <c r="J23" s="99"/>
      <c r="K23" s="99"/>
      <c r="L23" s="99"/>
      <c r="M23" s="99"/>
      <c r="N23" s="99"/>
      <c r="O23" s="99"/>
      <c r="P23" s="99"/>
      <c r="Q23" s="101"/>
    </row>
    <row r="24" spans="4:17" x14ac:dyDescent="0.15">
      <c r="D24" s="87"/>
      <c r="E24" s="102"/>
      <c r="F24" s="102"/>
      <c r="G24" s="103"/>
      <c r="H24" s="103"/>
      <c r="I24" s="103"/>
      <c r="J24" s="102"/>
      <c r="K24" s="104"/>
      <c r="L24" s="53"/>
      <c r="M24" s="53"/>
      <c r="N24" s="53"/>
      <c r="O24" s="53"/>
      <c r="P24" s="53"/>
    </row>
    <row r="25" spans="4:17" x14ac:dyDescent="0.15">
      <c r="D25" s="110" t="s">
        <v>122</v>
      </c>
      <c r="E25" s="38"/>
      <c r="F25" s="91"/>
      <c r="G25" s="91"/>
      <c r="H25" s="93"/>
      <c r="I25" s="93"/>
      <c r="J25" s="93"/>
      <c r="K25" s="111"/>
      <c r="L25" s="53"/>
      <c r="M25" s="53"/>
      <c r="N25" s="53"/>
      <c r="O25" s="53"/>
      <c r="P25" s="53"/>
      <c r="Q25" s="53"/>
    </row>
    <row r="26" spans="4:17" x14ac:dyDescent="0.15">
      <c r="D26" s="110"/>
      <c r="E26" s="38"/>
      <c r="F26" s="91"/>
      <c r="G26" s="91"/>
      <c r="H26" s="93"/>
      <c r="I26" s="93"/>
      <c r="J26" s="93"/>
      <c r="K26" s="111"/>
      <c r="L26" s="53"/>
      <c r="M26" s="53"/>
      <c r="N26" s="53"/>
      <c r="O26" s="53"/>
      <c r="P26" s="53"/>
      <c r="Q26" s="53"/>
    </row>
    <row r="27" spans="4:17" x14ac:dyDescent="0.15">
      <c r="D27" s="90"/>
      <c r="E27" s="105" t="s">
        <v>78</v>
      </c>
      <c r="F27" s="91"/>
      <c r="G27" s="91" t="s">
        <v>87</v>
      </c>
      <c r="H27" s="91"/>
      <c r="I27" s="91" t="s">
        <v>88</v>
      </c>
      <c r="J27" s="93"/>
      <c r="K27" s="111"/>
      <c r="L27" s="53"/>
      <c r="M27" s="53"/>
      <c r="N27" s="53"/>
      <c r="O27" s="53"/>
      <c r="P27" s="53"/>
      <c r="Q27" s="53"/>
    </row>
    <row r="28" spans="4:17" x14ac:dyDescent="0.15">
      <c r="D28" s="90"/>
      <c r="E28" s="56" t="s">
        <v>91</v>
      </c>
      <c r="F28" s="91"/>
      <c r="G28" s="56" t="s">
        <v>91</v>
      </c>
      <c r="H28" s="277" t="s">
        <v>92</v>
      </c>
      <c r="I28" s="56" t="s">
        <v>91</v>
      </c>
      <c r="J28" s="93"/>
      <c r="K28" s="111"/>
      <c r="L28" s="53"/>
      <c r="M28" s="53"/>
      <c r="N28" s="53"/>
      <c r="O28" s="53"/>
      <c r="P28" s="53"/>
      <c r="Q28" s="53"/>
    </row>
    <row r="29" spans="4:17" ht="17.25" x14ac:dyDescent="0.15">
      <c r="D29" s="90">
        <v>29</v>
      </c>
      <c r="E29" s="67" t="str">
        <f>IF(補助事業計画書②!AE17=0,"×",IF(補助事業計画書②!AE17&lt;I29,"×",IF(補助事業計画書②!AE17&gt;G29,"×","〇")))</f>
        <v>×</v>
      </c>
      <c r="F29" s="38">
        <v>29</v>
      </c>
      <c r="G29" s="58">
        <f>IF(I20&lt;=G20,I12,IF(I12&gt;G20,G20,I12))</f>
        <v>0</v>
      </c>
      <c r="H29" s="277"/>
      <c r="I29" s="58">
        <f>IF(I20&lt;=G20,I12,G20-P16)</f>
        <v>0</v>
      </c>
      <c r="J29" s="93"/>
      <c r="K29" s="111"/>
      <c r="L29" s="53"/>
      <c r="M29" s="53"/>
      <c r="N29" s="53"/>
      <c r="O29" s="53"/>
      <c r="P29" s="53"/>
      <c r="Q29" s="53"/>
    </row>
    <row r="30" spans="4:17" x14ac:dyDescent="0.15">
      <c r="D30" s="90"/>
      <c r="E30" s="61" t="s">
        <v>95</v>
      </c>
      <c r="F30" s="38"/>
      <c r="G30" s="61" t="s">
        <v>95</v>
      </c>
      <c r="H30" s="277"/>
      <c r="I30" s="61" t="s">
        <v>95</v>
      </c>
      <c r="J30" s="38"/>
      <c r="K30" s="94"/>
    </row>
    <row r="31" spans="4:17" ht="17.25" x14ac:dyDescent="0.15">
      <c r="D31" s="90">
        <v>30</v>
      </c>
      <c r="E31" s="67" t="str">
        <f>IF(補助事業計画書②!AE19&gt;I31,"×",IF(補助事業計画書②!AE19&lt;G31,"×","〇"))</f>
        <v>〇</v>
      </c>
      <c r="F31" s="38">
        <v>30</v>
      </c>
      <c r="G31" s="58">
        <f>IF(I20&lt;=G20,I16,G20-N12)</f>
        <v>0</v>
      </c>
      <c r="H31" s="277"/>
      <c r="I31" s="58">
        <f>IF(I20&lt;=G20,I16,IF(ROUNDDOWN(G20/4,0)&gt;I16,I16,ROUNDDOWN(G20/4,0)))</f>
        <v>0</v>
      </c>
      <c r="J31" s="38"/>
      <c r="K31" s="94"/>
    </row>
    <row r="32" spans="4:17" x14ac:dyDescent="0.15">
      <c r="D32" s="90"/>
      <c r="E32" s="63" t="s">
        <v>99</v>
      </c>
      <c r="F32" s="38"/>
      <c r="G32" s="63" t="s">
        <v>99</v>
      </c>
      <c r="H32" s="277"/>
      <c r="I32" s="63" t="s">
        <v>99</v>
      </c>
      <c r="J32" s="38"/>
      <c r="K32" s="94"/>
    </row>
    <row r="33" spans="4:11" ht="17.25" x14ac:dyDescent="0.15">
      <c r="D33" s="90">
        <v>33</v>
      </c>
      <c r="E33" s="67" t="s">
        <v>148</v>
      </c>
      <c r="F33" s="38">
        <v>33</v>
      </c>
      <c r="G33" s="58">
        <f>IF(I20&lt;=G20,I20,N12+N16)</f>
        <v>0</v>
      </c>
      <c r="H33" s="277"/>
      <c r="I33" s="58">
        <f>IF(I20&lt;=G20,I20,I29+I31)</f>
        <v>0</v>
      </c>
      <c r="J33" s="38"/>
      <c r="K33" s="94"/>
    </row>
    <row r="34" spans="4:11" ht="17.25" x14ac:dyDescent="0.15">
      <c r="D34" s="106" t="s">
        <v>77</v>
      </c>
      <c r="E34" s="67" t="str">
        <f>IF(補助事業計画書②!AE17="","×",IF(補助事業計画書②!AE17=0,"×",IF(補助事業計画書②!AE21&lt;補助事業計画書②!AE19*4,"×","〇")))</f>
        <v>×</v>
      </c>
      <c r="F34" s="38"/>
      <c r="G34" s="38"/>
      <c r="H34" s="38"/>
      <c r="I34" s="38"/>
      <c r="J34" s="38"/>
      <c r="K34" s="94"/>
    </row>
    <row r="35" spans="4:11" x14ac:dyDescent="0.15">
      <c r="D35" s="90"/>
      <c r="E35" s="107"/>
      <c r="F35" s="38"/>
      <c r="G35" s="38"/>
      <c r="H35" s="38"/>
      <c r="I35" s="38"/>
      <c r="J35" s="38"/>
      <c r="K35" s="94"/>
    </row>
    <row r="36" spans="4:11" x14ac:dyDescent="0.15">
      <c r="D36" s="90"/>
      <c r="E36" s="38"/>
      <c r="F36" s="38"/>
      <c r="G36" s="1" t="s">
        <v>110</v>
      </c>
      <c r="H36" s="1"/>
      <c r="I36" s="275" t="s">
        <v>117</v>
      </c>
      <c r="J36" s="276"/>
      <c r="K36" s="94"/>
    </row>
    <row r="37" spans="4:11" ht="13.5" customHeight="1" x14ac:dyDescent="0.15">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3" t="s">
        <v>118</v>
      </c>
      <c r="J37" s="274"/>
      <c r="K37" s="94"/>
    </row>
    <row r="38" spans="4:11" x14ac:dyDescent="0.15">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15">
      <c r="D39" s="90" t="s">
        <v>163</v>
      </c>
      <c r="E39" s="93" t="str">
        <f>H8</f>
        <v>2/3</v>
      </c>
      <c r="F39" s="114" t="s">
        <v>142</v>
      </c>
      <c r="G39" s="1" t="s">
        <v>114</v>
      </c>
      <c r="H39" s="84">
        <f>Q2</f>
        <v>0</v>
      </c>
      <c r="I39" s="273" t="s">
        <v>119</v>
      </c>
      <c r="J39" s="274"/>
      <c r="K39" s="94"/>
    </row>
    <row r="40" spans="4:11" x14ac:dyDescent="0.15">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15">
      <c r="D41" s="90"/>
      <c r="E41" s="38"/>
      <c r="F41" s="114" t="s">
        <v>160</v>
      </c>
      <c r="G41" s="85" t="s">
        <v>115</v>
      </c>
      <c r="H41" s="84">
        <f>D2</f>
        <v>0</v>
      </c>
      <c r="I41" s="273" t="s">
        <v>120</v>
      </c>
      <c r="J41" s="274"/>
      <c r="K41" s="94"/>
    </row>
    <row r="42" spans="4:11" x14ac:dyDescent="0.15">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15">
      <c r="D43" s="98"/>
      <c r="E43" s="108"/>
      <c r="F43" s="108"/>
      <c r="G43" s="108"/>
      <c r="H43" s="108"/>
      <c r="I43" s="108"/>
      <c r="J43" s="108"/>
      <c r="K43" s="101"/>
    </row>
    <row r="44" spans="4:11" x14ac:dyDescent="0.15">
      <c r="D44" s="87"/>
      <c r="E44" s="88"/>
      <c r="F44" s="88"/>
      <c r="G44" s="88"/>
      <c r="H44" s="88"/>
      <c r="I44" s="88"/>
      <c r="J44" s="88"/>
      <c r="K44" s="89"/>
    </row>
    <row r="45" spans="4:11" x14ac:dyDescent="0.15">
      <c r="D45" s="110" t="s">
        <v>146</v>
      </c>
      <c r="E45" s="38"/>
      <c r="F45" s="38"/>
      <c r="G45" s="38"/>
      <c r="H45" s="38"/>
      <c r="I45" s="38"/>
      <c r="J45" s="38"/>
      <c r="K45" s="94"/>
    </row>
    <row r="46" spans="4:11" x14ac:dyDescent="0.15">
      <c r="D46" s="129" t="s">
        <v>147</v>
      </c>
      <c r="E46" s="128" t="str">
        <f>IF(J22=0,"","※")</f>
        <v/>
      </c>
      <c r="F46" s="38"/>
      <c r="G46" s="38"/>
      <c r="H46" s="38"/>
      <c r="I46" s="38"/>
      <c r="J46" s="38"/>
      <c r="K46" s="94"/>
    </row>
    <row r="47" spans="4:11" x14ac:dyDescent="0.15">
      <c r="D47" s="110"/>
      <c r="E47" s="38"/>
      <c r="F47" s="38"/>
      <c r="G47" s="38"/>
      <c r="H47" s="38"/>
      <c r="I47" s="38"/>
      <c r="J47" s="38"/>
      <c r="K47" s="94"/>
    </row>
    <row r="48" spans="4:11" x14ac:dyDescent="0.15">
      <c r="D48" s="90" t="s">
        <v>144</v>
      </c>
      <c r="E48" s="128" t="str">
        <f>IF(F16=0,"",IF(F12=0,"ウェブサイト関連費のみでの申請はできません",""))</f>
        <v/>
      </c>
      <c r="F48" s="38"/>
      <c r="G48" s="38"/>
      <c r="H48" s="38"/>
      <c r="I48" s="38"/>
      <c r="J48" s="38"/>
      <c r="K48" s="94"/>
    </row>
    <row r="49" spans="4:11" x14ac:dyDescent="0.15">
      <c r="D49" s="90" t="s">
        <v>145</v>
      </c>
      <c r="E49" s="128" t="str">
        <f>IF(U2="○","","設備処分費が、(5)補助対象経費合計の1/2を超えています")</f>
        <v/>
      </c>
      <c r="F49" s="38"/>
      <c r="G49" s="38"/>
      <c r="H49" s="38"/>
      <c r="I49" s="38"/>
      <c r="J49" s="38"/>
      <c r="K49" s="94"/>
    </row>
    <row r="50" spans="4:11" x14ac:dyDescent="0.15">
      <c r="D50" s="90"/>
      <c r="E50" s="38"/>
      <c r="F50" s="38"/>
      <c r="G50" s="38"/>
      <c r="H50" s="38"/>
      <c r="I50" s="38"/>
      <c r="J50" s="38"/>
      <c r="K50" s="94"/>
    </row>
    <row r="51" spans="4:11" x14ac:dyDescent="0.15">
      <c r="D51" s="90"/>
      <c r="E51" s="38"/>
      <c r="F51" s="38"/>
      <c r="G51" s="38"/>
      <c r="H51" s="38"/>
      <c r="I51" s="38"/>
      <c r="J51" s="38"/>
      <c r="K51" s="94"/>
    </row>
    <row r="52" spans="4:11" x14ac:dyDescent="0.15">
      <c r="D52" s="90"/>
      <c r="E52" s="38"/>
      <c r="F52" s="38"/>
      <c r="G52" s="38"/>
      <c r="H52" s="38"/>
      <c r="I52" s="38"/>
      <c r="J52" s="38"/>
      <c r="K52" s="94"/>
    </row>
    <row r="53" spans="4:11" x14ac:dyDescent="0.15">
      <c r="D53" s="90"/>
      <c r="E53" s="38"/>
      <c r="F53" s="38"/>
      <c r="G53" s="38"/>
      <c r="H53" s="38"/>
      <c r="I53" s="38"/>
      <c r="J53" s="38"/>
      <c r="K53" s="94"/>
    </row>
    <row r="54" spans="4:11" x14ac:dyDescent="0.15">
      <c r="D54" s="90"/>
      <c r="E54" s="38"/>
      <c r="F54" s="38"/>
      <c r="G54" s="38"/>
      <c r="H54" s="38"/>
      <c r="I54" s="38"/>
      <c r="J54" s="38"/>
      <c r="K54" s="94"/>
    </row>
    <row r="55" spans="4:11" x14ac:dyDescent="0.15">
      <c r="D55" s="141"/>
      <c r="E55" s="142"/>
      <c r="F55" s="142"/>
      <c r="G55" s="142"/>
      <c r="H55" s="142"/>
      <c r="I55" s="142"/>
      <c r="J55" s="142"/>
      <c r="K55" s="143"/>
    </row>
    <row r="56" spans="4:11" x14ac:dyDescent="0.15">
      <c r="D56" s="144" t="s">
        <v>151</v>
      </c>
      <c r="E56" s="140"/>
      <c r="F56" s="140"/>
      <c r="G56" s="140"/>
      <c r="H56" s="140"/>
      <c r="I56" s="140"/>
      <c r="J56" s="140"/>
      <c r="K56" s="145"/>
    </row>
    <row r="57" spans="4:11" x14ac:dyDescent="0.15">
      <c r="D57" s="150" t="str">
        <f>IF(補助事業計画書②!G49=補助事業計画書②!AE20,"〇","×")</f>
        <v>〇</v>
      </c>
      <c r="E57" s="140"/>
      <c r="F57" s="140"/>
      <c r="G57" s="140"/>
      <c r="H57" s="140"/>
      <c r="I57" s="140"/>
      <c r="J57" s="140"/>
      <c r="K57" s="145"/>
    </row>
    <row r="58" spans="4:11" x14ac:dyDescent="0.15">
      <c r="D58" s="146"/>
      <c r="E58" s="140"/>
      <c r="F58" s="140"/>
      <c r="G58" s="140"/>
      <c r="H58" s="140"/>
      <c r="I58" s="140"/>
      <c r="J58" s="140"/>
      <c r="K58" s="145"/>
    </row>
    <row r="59" spans="4:11" x14ac:dyDescent="0.15">
      <c r="D59" s="146"/>
      <c r="E59" s="140"/>
      <c r="F59" s="140"/>
      <c r="G59" s="140"/>
      <c r="H59" s="140"/>
      <c r="I59" s="140"/>
      <c r="J59" s="140"/>
      <c r="K59" s="145"/>
    </row>
    <row r="60" spans="4:11" x14ac:dyDescent="0.15">
      <c r="D60" s="147"/>
      <c r="E60" s="148"/>
      <c r="F60" s="148"/>
      <c r="G60" s="148"/>
      <c r="H60" s="148"/>
      <c r="I60" s="148"/>
      <c r="J60" s="148"/>
      <c r="K60" s="149"/>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お客様</cp:lastModifiedBy>
  <cp:lastPrinted>2022-05-10T09:44:44Z</cp:lastPrinted>
  <dcterms:created xsi:type="dcterms:W3CDTF">2020-03-24T00:10:15Z</dcterms:created>
  <dcterms:modified xsi:type="dcterms:W3CDTF">2022-05-30T01:40:45Z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