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shokokai\gifushoko\1.令和5年度\5.企業支援課\901：持続化補助金(事業者)\11：岐阜県版\03：申請書様式\"/>
    </mc:Choice>
  </mc:AlternateContent>
  <xr:revisionPtr revIDLastSave="0" documentId="13_ncr:1_{7BA4F6F0-E05C-49D2-9D96-5F6E4887DB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経費明細表" sheetId="20" r:id="rId1"/>
    <sheet name="ExpenseCategoryList" sheetId="2" state="hidden" r:id="rId2"/>
  </sheets>
  <definedNames>
    <definedName name="_Hlk3285324" localSheetId="0">経費明細表!#REF!</definedName>
    <definedName name="_xlnm.Print_Area" localSheetId="0">経費明細表!$A$1:$BB$22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2" l="1"/>
  <c r="K2" i="2"/>
  <c r="DF12" i="20" l="1"/>
  <c r="DE12" i="20"/>
  <c r="DD12" i="20"/>
  <c r="DC12" i="20"/>
  <c r="DF11" i="20"/>
  <c r="DE11" i="20"/>
  <c r="DD11" i="20"/>
  <c r="DC11" i="20"/>
  <c r="DF10" i="20"/>
  <c r="DE10" i="20"/>
  <c r="DD10" i="20"/>
  <c r="DC10" i="20"/>
  <c r="W2" i="2" l="1"/>
  <c r="X2" i="2"/>
  <c r="V2" i="2"/>
  <c r="Y2" i="2" l="1"/>
  <c r="AE15" i="20"/>
  <c r="I2" i="2" s="1"/>
  <c r="F12" i="2" l="1"/>
  <c r="AE17" i="20"/>
  <c r="L2" i="2" s="1"/>
  <c r="H14" i="2" l="1"/>
  <c r="G12" i="2"/>
  <c r="F14" i="2"/>
  <c r="G14" i="2" s="1"/>
  <c r="D2" i="2"/>
  <c r="AE19" i="20" s="1"/>
  <c r="F2" i="2" s="1"/>
  <c r="T2" i="2"/>
  <c r="DC8" i="20" l="1"/>
  <c r="DD8" i="20"/>
  <c r="DE8" i="20"/>
  <c r="DF8" i="20"/>
  <c r="DC9" i="20"/>
  <c r="DD9" i="20"/>
  <c r="DE9" i="20"/>
  <c r="DF9" i="20"/>
  <c r="G16" i="2" l="1"/>
  <c r="H16" i="2" l="1"/>
  <c r="I14" i="2" s="1"/>
  <c r="J22" i="2"/>
  <c r="AO10" i="20" s="1"/>
  <c r="DF14" i="20"/>
  <c r="DE14" i="20"/>
  <c r="DD14" i="20"/>
  <c r="DC14" i="20"/>
  <c r="DF7" i="20"/>
  <c r="DE7" i="20"/>
  <c r="DD7" i="20"/>
  <c r="DC7" i="20"/>
  <c r="DF6" i="20"/>
  <c r="DE6" i="20"/>
  <c r="DD6" i="20"/>
  <c r="DC6" i="20"/>
  <c r="S2" i="2" l="1"/>
  <c r="U2" i="2" s="1"/>
  <c r="G2" i="2"/>
  <c r="I12" i="2" l="1"/>
  <c r="H12" i="2"/>
  <c r="I16" i="2" l="1"/>
  <c r="H25" i="2" l="1"/>
  <c r="L12" i="2"/>
  <c r="P14" i="2"/>
  <c r="H23" i="2" s="1"/>
  <c r="AO16" i="20" s="1"/>
  <c r="N12" i="2"/>
  <c r="L16" i="2"/>
  <c r="J16" i="2"/>
  <c r="F23" i="2"/>
  <c r="AQ16" i="20" s="1"/>
  <c r="L14" i="2"/>
  <c r="M14" i="2" l="1"/>
  <c r="D23" i="2"/>
  <c r="AM16" i="20" s="1"/>
  <c r="H27" i="2"/>
  <c r="N14" i="2"/>
  <c r="P12" i="2"/>
  <c r="P16" i="2" s="1"/>
  <c r="F25" i="2"/>
  <c r="F27" i="2" l="1"/>
  <c r="H2" i="2" s="1"/>
  <c r="AE20" i="20" s="1"/>
  <c r="N16" i="2"/>
  <c r="AE18" i="20" l="1"/>
  <c r="D25" i="2" s="1"/>
  <c r="AM18" i="20" s="1"/>
  <c r="D27" i="2"/>
  <c r="AM20" i="20" s="1"/>
  <c r="D32" i="2"/>
  <c r="M2" i="2"/>
  <c r="N2" i="2" s="1"/>
  <c r="R2" i="2" l="1"/>
  <c r="O2" i="2"/>
  <c r="J2" i="2" s="1"/>
  <c r="D28" i="2"/>
  <c r="D30" i="2"/>
  <c r="D31" i="2" s="1"/>
  <c r="P2" i="2"/>
</calcChain>
</file>

<file path=xl/sharedStrings.xml><?xml version="1.0" encoding="utf-8"?>
<sst xmlns="http://schemas.openxmlformats.org/spreadsheetml/2006/main" count="105" uniqueCount="75">
  <si>
    <r>
      <t>Ⅱ．経費明細表</t>
    </r>
    <r>
      <rPr>
        <sz val="8"/>
        <color rgb="FF000000"/>
        <rFont val="ＭＳ ゴシック"/>
        <family val="3"/>
        <charset val="128"/>
      </rPr>
      <t>【必須記入】</t>
    </r>
  </si>
  <si>
    <t>（単位：円）</t>
  </si>
  <si>
    <t>②広報費</t>
    <rPh sb="1" eb="3">
      <t>コウホウ</t>
    </rPh>
    <rPh sb="3" eb="4">
      <t>ヒ</t>
    </rPh>
    <phoneticPr fontId="4"/>
  </si>
  <si>
    <t>No</t>
    <phoneticPr fontId="4"/>
  </si>
  <si>
    <t>区分名称</t>
    <rPh sb="0" eb="2">
      <t>クブン</t>
    </rPh>
    <rPh sb="2" eb="4">
      <t>メイショウ</t>
    </rPh>
    <phoneticPr fontId="4"/>
  </si>
  <si>
    <t>処理フラグ(1:通常、2:設備処分費処理)</t>
    <rPh sb="0" eb="2">
      <t>ショリ</t>
    </rPh>
    <rPh sb="8" eb="10">
      <t>ツウジョウ</t>
    </rPh>
    <rPh sb="13" eb="15">
      <t>セツビ</t>
    </rPh>
    <rPh sb="15" eb="17">
      <t>ショブン</t>
    </rPh>
    <rPh sb="17" eb="18">
      <t>ヒ</t>
    </rPh>
    <rPh sb="18" eb="20">
      <t>ショリ</t>
    </rPh>
    <phoneticPr fontId="4"/>
  </si>
  <si>
    <t>①機械装置等費</t>
    <rPh sb="1" eb="3">
      <t>キカイ</t>
    </rPh>
    <rPh sb="3" eb="5">
      <t>ソウチ</t>
    </rPh>
    <rPh sb="5" eb="6">
      <t>トウ</t>
    </rPh>
    <rPh sb="6" eb="7">
      <t>ヒ</t>
    </rPh>
    <phoneticPr fontId="4"/>
  </si>
  <si>
    <t>最高金額</t>
    <rPh sb="0" eb="2">
      <t>サイコウ</t>
    </rPh>
    <rPh sb="2" eb="4">
      <t>キンガク</t>
    </rPh>
    <phoneticPr fontId="4"/>
  </si>
  <si>
    <t>補助対象経費合計/2</t>
    <rPh sb="0" eb="2">
      <t>ホジョ</t>
    </rPh>
    <rPh sb="2" eb="4">
      <t>タイショウ</t>
    </rPh>
    <rPh sb="4" eb="6">
      <t>ケイヒ</t>
    </rPh>
    <rPh sb="6" eb="8">
      <t>ゴウケイ</t>
    </rPh>
    <phoneticPr fontId="4"/>
  </si>
  <si>
    <t>③ウェブサイト関連費</t>
    <rPh sb="7" eb="9">
      <t>カンレン</t>
    </rPh>
    <rPh sb="9" eb="10">
      <t>ヒ</t>
    </rPh>
    <phoneticPr fontId="4"/>
  </si>
  <si>
    <t>④展示会等出展費</t>
    <rPh sb="1" eb="4">
      <t>テンジカイ</t>
    </rPh>
    <rPh sb="4" eb="5">
      <t>トウ</t>
    </rPh>
    <rPh sb="5" eb="7">
      <t>シュッテン</t>
    </rPh>
    <rPh sb="7" eb="8">
      <t>ヒ</t>
    </rPh>
    <phoneticPr fontId="4"/>
  </si>
  <si>
    <t>⑤旅費</t>
    <rPh sb="1" eb="3">
      <t>リョヒ</t>
    </rPh>
    <phoneticPr fontId="4"/>
  </si>
  <si>
    <t>⑥開発費</t>
    <rPh sb="1" eb="4">
      <t>カイハツヒ</t>
    </rPh>
    <phoneticPr fontId="4"/>
  </si>
  <si>
    <t>⑦資料購入費</t>
    <rPh sb="1" eb="3">
      <t>シリョウ</t>
    </rPh>
    <rPh sb="3" eb="5">
      <t>コウニュウ</t>
    </rPh>
    <rPh sb="5" eb="6">
      <t>ヒ</t>
    </rPh>
    <phoneticPr fontId="4"/>
  </si>
  <si>
    <t>⑧雑役務費</t>
    <rPh sb="1" eb="3">
      <t>ザツエキ</t>
    </rPh>
    <rPh sb="3" eb="4">
      <t>ム</t>
    </rPh>
    <rPh sb="4" eb="5">
      <t>ヒ</t>
    </rPh>
    <phoneticPr fontId="4"/>
  </si>
  <si>
    <t>⑨借料</t>
    <rPh sb="1" eb="3">
      <t>シャクリョウ</t>
    </rPh>
    <phoneticPr fontId="4"/>
  </si>
  <si>
    <t>⑩設備処分費　合計</t>
    <rPh sb="1" eb="3">
      <t>セツビ</t>
    </rPh>
    <rPh sb="3" eb="5">
      <t>ショブン</t>
    </rPh>
    <rPh sb="5" eb="6">
      <t>ヒ</t>
    </rPh>
    <rPh sb="7" eb="9">
      <t>ゴウケイ</t>
    </rPh>
    <phoneticPr fontId="4"/>
  </si>
  <si>
    <t>⑩設備処分費の判定</t>
    <rPh sb="7" eb="9">
      <t>ハンテイ</t>
    </rPh>
    <phoneticPr fontId="4"/>
  </si>
  <si>
    <t>（５）補助対象経費合計　　　（a）＋（c）</t>
    <phoneticPr fontId="4"/>
  </si>
  <si>
    <t>（６）補助金交付申請額合計　　（b）＋（d）</t>
    <phoneticPr fontId="4"/>
  </si>
  <si>
    <t>④ｳｪﾌﾞｻｲﾄ関連費の判定</t>
    <phoneticPr fontId="4"/>
  </si>
  <si>
    <t>④条件１－１
補助対象経費合計/4</t>
    <rPh sb="1" eb="3">
      <t>ジョウケン</t>
    </rPh>
    <phoneticPr fontId="4"/>
  </si>
  <si>
    <t>⑥交付申請額合計
上限チェック後</t>
    <rPh sb="1" eb="3">
      <t>コウフ</t>
    </rPh>
    <rPh sb="3" eb="5">
      <t>シンセイ</t>
    </rPh>
    <rPh sb="5" eb="6">
      <t>ガク</t>
    </rPh>
    <rPh sb="6" eb="8">
      <t>ゴウケイ</t>
    </rPh>
    <rPh sb="9" eb="11">
      <t>ジョウゲン</t>
    </rPh>
    <rPh sb="15" eb="16">
      <t>ゴ</t>
    </rPh>
    <phoneticPr fontId="4"/>
  </si>
  <si>
    <t>④条件２
対象経費小計*2/3</t>
    <phoneticPr fontId="4"/>
  </si>
  <si>
    <t>④条件１－２
経費小計上限チェック</t>
    <rPh sb="1" eb="3">
      <t>ジョウケン</t>
    </rPh>
    <rPh sb="7" eb="9">
      <t>ケイヒ</t>
    </rPh>
    <rPh sb="9" eb="11">
      <t>ショウケイ</t>
    </rPh>
    <rPh sb="11" eb="13">
      <t>ジョウゲン</t>
    </rPh>
    <phoneticPr fontId="4"/>
  </si>
  <si>
    <t>④ｳｪﾌﾞｻｲﾄ関連費
交付申請額</t>
    <rPh sb="8" eb="11">
      <t>カンレンヒ</t>
    </rPh>
    <rPh sb="12" eb="17">
      <t>コウフシンセイガク</t>
    </rPh>
    <phoneticPr fontId="4"/>
  </si>
  <si>
    <t>②ｳｪﾌﾞｻｲﾄ関連費除
交付申請額*2/3</t>
    <rPh sb="13" eb="18">
      <t>コウフシンセイガク</t>
    </rPh>
    <phoneticPr fontId="4"/>
  </si>
  <si>
    <t>②ｳｪﾌﾞｻｲﾄ関連費除
交付申請額上限</t>
    <rPh sb="18" eb="20">
      <t>ジョウゲン</t>
    </rPh>
    <phoneticPr fontId="4"/>
  </si>
  <si>
    <t>⑤対象経費合計*2/3</t>
    <rPh sb="1" eb="5">
      <t>タイショウケイヒ</t>
    </rPh>
    <rPh sb="5" eb="7">
      <t>ゴウケイ</t>
    </rPh>
    <phoneticPr fontId="4"/>
  </si>
  <si>
    <t>（d）が（f）の1/4以内であるか</t>
    <phoneticPr fontId="4"/>
  </si>
  <si>
    <t>▼判定式</t>
    <rPh sb="1" eb="3">
      <t>ハンテイ</t>
    </rPh>
    <rPh sb="3" eb="4">
      <t>シキ</t>
    </rPh>
    <phoneticPr fontId="8"/>
  </si>
  <si>
    <t>チェックボックスの条件（未チェック）</t>
    <rPh sb="9" eb="11">
      <t>ジョウケン</t>
    </rPh>
    <rPh sb="12" eb="13">
      <t>ミ</t>
    </rPh>
    <phoneticPr fontId="4"/>
  </si>
  <si>
    <t>チェックボックスの条件（赤字事業者チェック）</t>
    <rPh sb="9" eb="11">
      <t>ジョウケン</t>
    </rPh>
    <rPh sb="12" eb="14">
      <t>アカジ</t>
    </rPh>
    <rPh sb="14" eb="17">
      <t>ジギョウシャ</t>
    </rPh>
    <phoneticPr fontId="4"/>
  </si>
  <si>
    <t>チェックボックスの条件（複数チェック）</t>
    <rPh sb="9" eb="11">
      <t>ジョウケン</t>
    </rPh>
    <rPh sb="12" eb="14">
      <t>フクスウ</t>
    </rPh>
    <phoneticPr fontId="4"/>
  </si>
  <si>
    <t>チェックボックスの条件（総合判定）</t>
    <rPh sb="9" eb="11">
      <t>ジョウケン</t>
    </rPh>
    <rPh sb="12" eb="16">
      <t>ソウゴウハンテイ</t>
    </rPh>
    <phoneticPr fontId="4"/>
  </si>
  <si>
    <t>～</t>
    <phoneticPr fontId="4"/>
  </si>
  <si>
    <t>申請額が一意になる場合</t>
    <rPh sb="0" eb="2">
      <t>シンセイ</t>
    </rPh>
    <rPh sb="2" eb="3">
      <t>ガク</t>
    </rPh>
    <rPh sb="4" eb="6">
      <t>イチイ</t>
    </rPh>
    <rPh sb="9" eb="11">
      <t>バアイ</t>
    </rPh>
    <phoneticPr fontId="4"/>
  </si>
  <si>
    <t>申請額に範囲がある場合</t>
    <rPh sb="0" eb="2">
      <t>シンセイ</t>
    </rPh>
    <rPh sb="2" eb="3">
      <t>ガク</t>
    </rPh>
    <rPh sb="4" eb="6">
      <t>ハンイ</t>
    </rPh>
    <rPh sb="9" eb="11">
      <t>バアイ</t>
    </rPh>
    <phoneticPr fontId="4"/>
  </si>
  <si>
    <t>可変</t>
    <rPh sb="0" eb="2">
      <t>カヘン</t>
    </rPh>
    <phoneticPr fontId="4"/>
  </si>
  <si>
    <t>Web以外の申請額が最大</t>
    <rPh sb="3" eb="5">
      <t>イガイ</t>
    </rPh>
    <rPh sb="6" eb="8">
      <t>シンセイ</t>
    </rPh>
    <rPh sb="8" eb="9">
      <t>ガク</t>
    </rPh>
    <rPh sb="10" eb="12">
      <t>サイダイ</t>
    </rPh>
    <phoneticPr fontId="4"/>
  </si>
  <si>
    <t>Webの申請額が最大</t>
    <rPh sb="8" eb="10">
      <t>サイダイ</t>
    </rPh>
    <phoneticPr fontId="4"/>
  </si>
  <si>
    <t>Web
以外</t>
    <rPh sb="4" eb="6">
      <t>イガイ</t>
    </rPh>
    <phoneticPr fontId="4"/>
  </si>
  <si>
    <t>a経費</t>
    <rPh sb="1" eb="3">
      <t>ケイヒ</t>
    </rPh>
    <phoneticPr fontId="4"/>
  </si>
  <si>
    <t>b.補助額の最大値</t>
    <rPh sb="2" eb="4">
      <t>ホジョ</t>
    </rPh>
    <rPh sb="4" eb="5">
      <t>ガク</t>
    </rPh>
    <rPh sb="6" eb="9">
      <t>サイダイチ</t>
    </rPh>
    <phoneticPr fontId="4"/>
  </si>
  <si>
    <t>b.Web以外の申請額</t>
    <rPh sb="5" eb="7">
      <t>イガイ</t>
    </rPh>
    <rPh sb="8" eb="10">
      <t>シンセイ</t>
    </rPh>
    <rPh sb="10" eb="11">
      <t>ガク</t>
    </rPh>
    <phoneticPr fontId="4"/>
  </si>
  <si>
    <t>～</t>
    <phoneticPr fontId="4"/>
  </si>
  <si>
    <t>Web</t>
    <phoneticPr fontId="4"/>
  </si>
  <si>
    <t>c経費</t>
    <rPh sb="1" eb="3">
      <t>ケイヒ</t>
    </rPh>
    <phoneticPr fontId="4"/>
  </si>
  <si>
    <t>d.補助額の最大値</t>
    <rPh sb="2" eb="4">
      <t>ホジョ</t>
    </rPh>
    <rPh sb="4" eb="5">
      <t>ガク</t>
    </rPh>
    <phoneticPr fontId="4"/>
  </si>
  <si>
    <t>d.Webの申請額</t>
    <phoneticPr fontId="4"/>
  </si>
  <si>
    <t>最大補助額</t>
    <rPh sb="0" eb="2">
      <t>サイダイ</t>
    </rPh>
    <rPh sb="2" eb="4">
      <t>ホジョ</t>
    </rPh>
    <rPh sb="4" eb="5">
      <t>ガク</t>
    </rPh>
    <phoneticPr fontId="4"/>
  </si>
  <si>
    <t>f/4</t>
    <phoneticPr fontId="4"/>
  </si>
  <si>
    <t>b+dの単純合計</t>
    <rPh sb="4" eb="6">
      <t>タンジュン</t>
    </rPh>
    <rPh sb="6" eb="8">
      <t>ゴウケイ</t>
    </rPh>
    <phoneticPr fontId="4"/>
  </si>
  <si>
    <t>f.最終補助額</t>
    <rPh sb="2" eb="4">
      <t>サイシュウ</t>
    </rPh>
    <rPh sb="4" eb="6">
      <t>ホジョ</t>
    </rPh>
    <rPh sb="6" eb="7">
      <t>ガク</t>
    </rPh>
    <phoneticPr fontId="4"/>
  </si>
  <si>
    <t>計算方法シートの</t>
    <phoneticPr fontId="4"/>
  </si>
  <si>
    <t>ウェブサイト関連費以外の申請補助額額</t>
    <rPh sb="9" eb="11">
      <t>イガイ</t>
    </rPh>
    <rPh sb="12" eb="14">
      <t>シンセイ</t>
    </rPh>
    <rPh sb="14" eb="16">
      <t>ホジョ</t>
    </rPh>
    <rPh sb="16" eb="17">
      <t>ガク</t>
    </rPh>
    <rPh sb="17" eb="18">
      <t>ガク</t>
    </rPh>
    <phoneticPr fontId="4"/>
  </si>
  <si>
    <t>⑩委託・外注費</t>
    <rPh sb="1" eb="3">
      <t>イタク</t>
    </rPh>
    <rPh sb="4" eb="6">
      <t>ガイチュウ</t>
    </rPh>
    <rPh sb="6" eb="7">
      <t>ヒ</t>
    </rPh>
    <phoneticPr fontId="4"/>
  </si>
  <si>
    <t>①ｳｪﾌﾞｻｲﾄ関連費除
対象経費小計（a）</t>
    <rPh sb="8" eb="11">
      <t>カンレンヒ</t>
    </rPh>
    <rPh sb="11" eb="12">
      <t>ノゾ</t>
    </rPh>
    <rPh sb="13" eb="17">
      <t>タイショウケイヒ</t>
    </rPh>
    <rPh sb="17" eb="19">
      <t>ショウケイ</t>
    </rPh>
    <phoneticPr fontId="4"/>
  </si>
  <si>
    <t>③ｳｪﾌﾞｻｲﾄ関連費　合計（c）</t>
    <phoneticPr fontId="4"/>
  </si>
  <si>
    <t>⑤対象経費合計（e）</t>
    <rPh sb="1" eb="7">
      <t>タイショウケイヒゴウケイ</t>
    </rPh>
    <phoneticPr fontId="4"/>
  </si>
  <si>
    <t>②交付申請額合計（f）</t>
    <rPh sb="6" eb="8">
      <t>ゴウケイ</t>
    </rPh>
    <phoneticPr fontId="4"/>
  </si>
  <si>
    <t>c*2/3</t>
    <phoneticPr fontId="4"/>
  </si>
  <si>
    <t>a*2/3</t>
    <phoneticPr fontId="4"/>
  </si>
  <si>
    <t>(a*2/3)/3</t>
  </si>
  <si>
    <t>a*2/9"</t>
    <phoneticPr fontId="4"/>
  </si>
  <si>
    <t>ウェブサイト関連費を計上していない場合</t>
    <rPh sb="6" eb="8">
      <t>カンレン</t>
    </rPh>
    <rPh sb="8" eb="9">
      <t>ヒ</t>
    </rPh>
    <rPh sb="10" eb="12">
      <t>ケイジョウ</t>
    </rPh>
    <rPh sb="17" eb="19">
      <t>バアイ</t>
    </rPh>
    <phoneticPr fontId="4"/>
  </si>
  <si>
    <t xml:space="preserve">　 </t>
    <phoneticPr fontId="5"/>
  </si>
  <si>
    <t>　(プルダウンから選択）</t>
    <rPh sb="9" eb="11">
      <t>センタク</t>
    </rPh>
    <phoneticPr fontId="4"/>
  </si>
  <si>
    <t>　経費区分</t>
    <phoneticPr fontId="4"/>
  </si>
  <si>
    <t xml:space="preserve">  補助対象経費</t>
    <phoneticPr fontId="4"/>
  </si>
  <si>
    <r>
      <t>（３）</t>
    </r>
    <r>
      <rPr>
        <sz val="12"/>
        <color rgb="FFFF0000"/>
        <rFont val="ＭＳ ゴシック"/>
        <family val="3"/>
        <charset val="128"/>
      </rPr>
      <t>ウェブサイト関連費</t>
    </r>
    <r>
      <rPr>
        <sz val="12"/>
        <color rgb="FF000000"/>
        <rFont val="ＭＳ ゴシック"/>
        <family val="3"/>
        <charset val="128"/>
      </rPr>
      <t>に係る補助対象経費小計</t>
    </r>
    <phoneticPr fontId="4"/>
  </si>
  <si>
    <r>
      <t>（１）補助対象経費小計</t>
    </r>
    <r>
      <rPr>
        <sz val="10"/>
        <rFont val="ＭＳ ゴシック"/>
        <family val="3"/>
        <charset val="128"/>
      </rPr>
      <t>（ウェブサイト関連費を除く）</t>
    </r>
    <phoneticPr fontId="4"/>
  </si>
  <si>
    <r>
      <t>（２）補助金交付申請額</t>
    </r>
    <r>
      <rPr>
        <sz val="10"/>
        <rFont val="ＭＳ ゴシック"/>
        <family val="3"/>
        <charset val="128"/>
      </rPr>
      <t>（ウェブサイト関連費を除く）
　　　（１）×補助率2/3以内（円未満切捨て）</t>
    </r>
    <phoneticPr fontId="4"/>
  </si>
  <si>
    <r>
      <t>（４）</t>
    </r>
    <r>
      <rPr>
        <sz val="12"/>
        <color rgb="FFFF0000"/>
        <rFont val="ＭＳ ゴシック"/>
        <family val="3"/>
        <charset val="128"/>
      </rPr>
      <t>ウェブサイト関連費</t>
    </r>
    <r>
      <rPr>
        <sz val="12"/>
        <color rgb="FF000000"/>
        <rFont val="ＭＳ ゴシック"/>
        <family val="3"/>
        <charset val="128"/>
      </rPr>
      <t>に係る交付申請額
　　　</t>
    </r>
    <r>
      <rPr>
        <sz val="10"/>
        <color rgb="FF000000"/>
        <rFont val="ＭＳ ゴシック"/>
        <family val="3"/>
        <charset val="128"/>
      </rPr>
      <t>(（６）の1/4を上限　（c）×補助率2/3以内（円未満切捨て）（最大７５万円））</t>
    </r>
    <phoneticPr fontId="4"/>
  </si>
  <si>
    <t>【参考資料】</t>
    <rPh sb="1" eb="5">
      <t>サンコウシリョウ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</si>
</sst>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\(#,##0\)"/>
  </numFmts>
  <fonts count="33" x14ac:knownFonts="1">
    <font>
      <sz val="11"/>
      <color theme="1"/>
      <name val="ＭＳ Ｐゴシック"/>
      <family val="2"/>
      <charset val="128"/>
      <scheme val="minor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0" tint="-0.249977111117893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FFFF"/>
        <bgColor indexed="64"/>
      </patternFill>
    </fill>
    <fill>
      <patternFill patternType="mediumGray">
        <fgColor auto="1"/>
        <bgColor theme="0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2" borderId="0" xfId="0" applyFill="1" applyProtection="1">
      <alignment vertical="center"/>
      <protection locked="0"/>
    </xf>
    <xf numFmtId="0" fontId="0" fillId="0" borderId="12" xfId="0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38" fontId="16" fillId="4" borderId="1" xfId="1" applyFont="1" applyFill="1" applyBorder="1" applyAlignment="1">
      <alignment horizontal="center" vertical="center"/>
    </xf>
    <xf numFmtId="0" fontId="10" fillId="0" borderId="0" xfId="0" applyFont="1" applyProtection="1">
      <alignment vertical="center"/>
      <protection locked="0"/>
    </xf>
    <xf numFmtId="38" fontId="16" fillId="0" borderId="1" xfId="1" applyFont="1" applyFill="1" applyBorder="1" applyAlignment="1">
      <alignment horizontal="center" vertical="center"/>
    </xf>
    <xf numFmtId="38" fontId="16" fillId="4" borderId="1" xfId="1" applyFont="1" applyFill="1" applyBorder="1" applyAlignment="1" applyProtection="1">
      <alignment horizontal="center" vertical="center"/>
      <protection hidden="1"/>
    </xf>
    <xf numFmtId="38" fontId="0" fillId="10" borderId="1" xfId="1" applyFont="1" applyFill="1" applyBorder="1">
      <alignment vertical="center"/>
    </xf>
    <xf numFmtId="38" fontId="0" fillId="3" borderId="1" xfId="1" applyFont="1" applyFill="1" applyBorder="1" applyAlignment="1">
      <alignment vertical="center" wrapText="1"/>
    </xf>
    <xf numFmtId="38" fontId="0" fillId="12" borderId="1" xfId="1" applyFont="1" applyFill="1" applyBorder="1" applyAlignment="1">
      <alignment vertical="center" wrapText="1"/>
    </xf>
    <xf numFmtId="38" fontId="0" fillId="3" borderId="11" xfId="1" applyFont="1" applyFill="1" applyBorder="1" applyAlignment="1">
      <alignment vertical="center" wrapText="1"/>
    </xf>
    <xf numFmtId="38" fontId="0" fillId="0" borderId="0" xfId="1" applyFont="1" applyAlignment="1">
      <alignment vertical="center" wrapText="1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38" fontId="0" fillId="12" borderId="1" xfId="1" applyFont="1" applyFill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center" vertical="center"/>
    </xf>
    <xf numFmtId="38" fontId="0" fillId="5" borderId="1" xfId="1" applyFont="1" applyFill="1" applyBorder="1">
      <alignment vertical="center"/>
    </xf>
    <xf numFmtId="38" fontId="0" fillId="0" borderId="0" xfId="1" quotePrefix="1" applyFont="1">
      <alignment vertical="center"/>
    </xf>
    <xf numFmtId="38" fontId="0" fillId="6" borderId="1" xfId="1" applyFont="1" applyFill="1" applyBorder="1">
      <alignment vertical="center"/>
    </xf>
    <xf numFmtId="38" fontId="0" fillId="7" borderId="4" xfId="1" applyFont="1" applyFill="1" applyBorder="1">
      <alignment vertical="center"/>
    </xf>
    <xf numFmtId="38" fontId="0" fillId="6" borderId="15" xfId="1" applyFont="1" applyFill="1" applyBorder="1">
      <alignment vertical="center"/>
    </xf>
    <xf numFmtId="38" fontId="0" fillId="0" borderId="4" xfId="1" applyFont="1" applyBorder="1">
      <alignment vertical="center"/>
    </xf>
    <xf numFmtId="38" fontId="0" fillId="0" borderId="16" xfId="1" applyFont="1" applyBorder="1">
      <alignment vertical="center"/>
    </xf>
    <xf numFmtId="38" fontId="0" fillId="7" borderId="1" xfId="1" applyFont="1" applyFill="1" applyBorder="1">
      <alignment vertical="center"/>
    </xf>
    <xf numFmtId="38" fontId="0" fillId="7" borderId="15" xfId="1" applyFont="1" applyFill="1" applyBorder="1">
      <alignment vertical="center"/>
    </xf>
    <xf numFmtId="38" fontId="0" fillId="8" borderId="1" xfId="1" applyFont="1" applyFill="1" applyBorder="1">
      <alignment vertical="center"/>
    </xf>
    <xf numFmtId="38" fontId="0" fillId="8" borderId="10" xfId="1" applyFont="1" applyFill="1" applyBorder="1">
      <alignment vertical="center"/>
    </xf>
    <xf numFmtId="38" fontId="0" fillId="8" borderId="15" xfId="1" applyFont="1" applyFill="1" applyBorder="1">
      <alignment vertical="center"/>
    </xf>
    <xf numFmtId="38" fontId="10" fillId="0" borderId="1" xfId="1" applyFont="1" applyFill="1" applyBorder="1">
      <alignment vertical="center"/>
    </xf>
    <xf numFmtId="38" fontId="0" fillId="9" borderId="4" xfId="1" applyFont="1" applyFill="1" applyBorder="1">
      <alignment vertical="center"/>
    </xf>
    <xf numFmtId="38" fontId="0" fillId="0" borderId="0" xfId="1" applyFont="1" applyBorder="1">
      <alignment vertical="center"/>
    </xf>
    <xf numFmtId="38" fontId="9" fillId="0" borderId="0" xfId="1" applyFont="1">
      <alignment vertical="center"/>
    </xf>
    <xf numFmtId="38" fontId="15" fillId="11" borderId="1" xfId="1" applyFont="1" applyFill="1" applyBorder="1" applyProtection="1">
      <alignment vertical="center"/>
    </xf>
    <xf numFmtId="38" fontId="0" fillId="0" borderId="0" xfId="1" applyFont="1" applyFill="1">
      <alignment vertical="center"/>
    </xf>
    <xf numFmtId="38" fontId="0" fillId="3" borderId="4" xfId="1" applyFont="1" applyFill="1" applyBorder="1">
      <alignment vertical="center"/>
    </xf>
    <xf numFmtId="0" fontId="17" fillId="0" borderId="0" xfId="0" applyFont="1">
      <alignment vertical="center"/>
    </xf>
    <xf numFmtId="38" fontId="16" fillId="0" borderId="0" xfId="1" applyFont="1" applyFill="1" applyBorder="1" applyAlignment="1">
      <alignment horizontal="center" vertical="center"/>
    </xf>
    <xf numFmtId="0" fontId="10" fillId="0" borderId="0" xfId="0" applyFont="1" applyProtection="1">
      <alignment vertical="center"/>
      <protection hidden="1"/>
    </xf>
    <xf numFmtId="38" fontId="16" fillId="0" borderId="0" xfId="1" applyFont="1" applyFill="1" applyBorder="1" applyAlignment="1" applyProtection="1">
      <alignment horizontal="center" vertical="center"/>
      <protection hidden="1"/>
    </xf>
    <xf numFmtId="38" fontId="13" fillId="0" borderId="0" xfId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11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177" fontId="12" fillId="0" borderId="0" xfId="0" applyNumberFormat="1" applyFont="1" applyAlignment="1">
      <alignment horizontal="center" vertical="center"/>
    </xf>
    <xf numFmtId="177" fontId="6" fillId="0" borderId="0" xfId="0" applyNumberFormat="1" applyFont="1" applyAlignment="1" applyProtection="1">
      <alignment horizontal="right" vertical="center"/>
      <protection hidden="1"/>
    </xf>
    <xf numFmtId="177" fontId="12" fillId="0" borderId="0" xfId="0" applyNumberFormat="1" applyFont="1" applyAlignment="1" applyProtection="1">
      <alignment horizontal="center" vertical="center"/>
      <protection hidden="1"/>
    </xf>
    <xf numFmtId="177" fontId="6" fillId="0" borderId="0" xfId="0" applyNumberFormat="1" applyFont="1" applyAlignment="1" applyProtection="1">
      <alignment horizontal="right" vertical="top"/>
      <protection hidden="1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>
      <alignment horizontal="right" vertical="center"/>
    </xf>
    <xf numFmtId="0" fontId="0" fillId="0" borderId="12" xfId="0" applyBorder="1" applyProtection="1">
      <alignment vertical="center"/>
      <protection locked="0"/>
    </xf>
    <xf numFmtId="38" fontId="0" fillId="14" borderId="1" xfId="1" applyFont="1" applyFill="1" applyBorder="1" applyAlignment="1">
      <alignment vertical="center" wrapText="1"/>
    </xf>
    <xf numFmtId="38" fontId="0" fillId="2" borderId="1" xfId="1" applyFont="1" applyFill="1" applyBorder="1" applyAlignment="1">
      <alignment vertical="center" wrapText="1"/>
    </xf>
    <xf numFmtId="38" fontId="0" fillId="2" borderId="1" xfId="1" applyFont="1" applyFill="1" applyBorder="1">
      <alignment vertical="center"/>
    </xf>
    <xf numFmtId="38" fontId="0" fillId="14" borderId="1" xfId="1" applyFont="1" applyFill="1" applyBorder="1">
      <alignment vertical="center"/>
    </xf>
    <xf numFmtId="0" fontId="24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23" fillId="17" borderId="4" xfId="0" applyFont="1" applyFill="1" applyBorder="1" applyAlignment="1" applyProtection="1">
      <alignment horizontal="left" vertical="center" wrapText="1"/>
      <protection locked="0"/>
    </xf>
    <xf numFmtId="0" fontId="23" fillId="17" borderId="5" xfId="0" applyFont="1" applyFill="1" applyBorder="1" applyAlignment="1" applyProtection="1">
      <alignment horizontal="left" vertical="center" wrapText="1"/>
      <protection locked="0"/>
    </xf>
    <xf numFmtId="0" fontId="23" fillId="17" borderId="6" xfId="0" applyFont="1" applyFill="1" applyBorder="1" applyAlignment="1" applyProtection="1">
      <alignment horizontal="left" vertical="center" wrapText="1"/>
      <protection locked="0"/>
    </xf>
    <xf numFmtId="3" fontId="23" fillId="17" borderId="4" xfId="0" applyNumberFormat="1" applyFont="1" applyFill="1" applyBorder="1" applyAlignment="1" applyProtection="1">
      <alignment horizontal="left" vertical="center" wrapText="1"/>
      <protection locked="0"/>
    </xf>
    <xf numFmtId="3" fontId="23" fillId="17" borderId="5" xfId="0" applyNumberFormat="1" applyFont="1" applyFill="1" applyBorder="1" applyAlignment="1" applyProtection="1">
      <alignment horizontal="left" vertical="center" wrapText="1"/>
      <protection locked="0"/>
    </xf>
    <xf numFmtId="3" fontId="23" fillId="17" borderId="6" xfId="0" applyNumberFormat="1" applyFont="1" applyFill="1" applyBorder="1" applyAlignment="1" applyProtection="1">
      <alignment horizontal="left" vertical="center" wrapText="1"/>
      <protection locked="0"/>
    </xf>
    <xf numFmtId="38" fontId="31" fillId="15" borderId="1" xfId="1" applyFont="1" applyFill="1" applyBorder="1" applyAlignment="1" applyProtection="1">
      <alignment horizontal="center" vertical="center"/>
      <protection locked="0"/>
    </xf>
    <xf numFmtId="177" fontId="31" fillId="16" borderId="1" xfId="0" applyNumberFormat="1" applyFont="1" applyFill="1" applyBorder="1">
      <alignment vertical="center"/>
    </xf>
    <xf numFmtId="177" fontId="31" fillId="16" borderId="1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5" xfId="0" applyFont="1" applyBorder="1" applyAlignment="1" applyProtection="1">
      <alignment horizontal="left" vertical="center" wrapText="1"/>
      <protection locked="0"/>
    </xf>
    <xf numFmtId="0" fontId="27" fillId="0" borderId="6" xfId="0" applyFont="1" applyBorder="1" applyAlignment="1" applyProtection="1">
      <alignment horizontal="left" vertical="center" wrapText="1"/>
      <protection locked="0"/>
    </xf>
    <xf numFmtId="3" fontId="23" fillId="17" borderId="4" xfId="0" applyNumberFormat="1" applyFont="1" applyFill="1" applyBorder="1" applyAlignment="1" applyProtection="1">
      <alignment horizontal="left" vertical="center" wrapText="1"/>
      <protection locked="0"/>
    </xf>
    <xf numFmtId="3" fontId="23" fillId="17" borderId="5" xfId="0" applyNumberFormat="1" applyFont="1" applyFill="1" applyBorder="1" applyAlignment="1" applyProtection="1">
      <alignment horizontal="left" vertical="center" wrapText="1"/>
      <protection locked="0"/>
    </xf>
    <xf numFmtId="3" fontId="23" fillId="17" borderId="6" xfId="0" applyNumberFormat="1" applyFont="1" applyFill="1" applyBorder="1" applyAlignment="1" applyProtection="1">
      <alignment horizontal="left" vertical="center" wrapText="1"/>
      <protection locked="0"/>
    </xf>
    <xf numFmtId="177" fontId="14" fillId="0" borderId="4" xfId="0" applyNumberFormat="1" applyFont="1" applyBorder="1" applyAlignment="1" applyProtection="1">
      <alignment horizontal="right" vertical="center" wrapText="1"/>
      <protection locked="0"/>
    </xf>
    <xf numFmtId="177" fontId="14" fillId="0" borderId="5" xfId="0" applyNumberFormat="1" applyFont="1" applyBorder="1" applyAlignment="1" applyProtection="1">
      <alignment horizontal="right" vertical="center" wrapText="1"/>
      <protection locked="0"/>
    </xf>
    <xf numFmtId="177" fontId="14" fillId="0" borderId="6" xfId="0" applyNumberFormat="1" applyFont="1" applyBorder="1" applyAlignment="1" applyProtection="1">
      <alignment horizontal="right" vertical="center" wrapText="1"/>
      <protection locked="0"/>
    </xf>
    <xf numFmtId="0" fontId="23" fillId="17" borderId="7" xfId="0" applyFont="1" applyFill="1" applyBorder="1" applyAlignment="1" applyProtection="1">
      <alignment horizontal="left" vertical="center" wrapText="1"/>
      <protection locked="0"/>
    </xf>
    <xf numFmtId="0" fontId="23" fillId="17" borderId="8" xfId="0" applyFont="1" applyFill="1" applyBorder="1" applyAlignment="1" applyProtection="1">
      <alignment horizontal="left" vertical="center" wrapText="1"/>
      <protection locked="0"/>
    </xf>
    <xf numFmtId="3" fontId="23" fillId="17" borderId="7" xfId="0" applyNumberFormat="1" applyFont="1" applyFill="1" applyBorder="1" applyAlignment="1" applyProtection="1">
      <alignment horizontal="left" vertical="center" wrapText="1"/>
      <protection locked="0"/>
    </xf>
    <xf numFmtId="3" fontId="23" fillId="17" borderId="8" xfId="0" applyNumberFormat="1" applyFont="1" applyFill="1" applyBorder="1" applyAlignment="1" applyProtection="1">
      <alignment horizontal="left" vertical="center" wrapText="1"/>
      <protection locked="0"/>
    </xf>
    <xf numFmtId="3" fontId="23" fillId="17" borderId="9" xfId="0" applyNumberFormat="1" applyFont="1" applyFill="1" applyBorder="1" applyAlignment="1" applyProtection="1">
      <alignment horizontal="left" vertical="center" wrapText="1"/>
      <protection locked="0"/>
    </xf>
    <xf numFmtId="0" fontId="23" fillId="17" borderId="4" xfId="0" applyFont="1" applyFill="1" applyBorder="1" applyAlignment="1" applyProtection="1">
      <alignment horizontal="left" vertical="center" wrapText="1"/>
      <protection locked="0"/>
    </xf>
    <xf numFmtId="0" fontId="23" fillId="17" borderId="5" xfId="0" applyFont="1" applyFill="1" applyBorder="1" applyAlignment="1" applyProtection="1">
      <alignment horizontal="left" vertical="center" wrapText="1"/>
      <protection locked="0"/>
    </xf>
    <xf numFmtId="0" fontId="23" fillId="17" borderId="6" xfId="0" applyFont="1" applyFill="1" applyBorder="1" applyAlignment="1" applyProtection="1">
      <alignment horizontal="left" vertical="center" wrapText="1"/>
      <protection locked="0"/>
    </xf>
    <xf numFmtId="0" fontId="2" fillId="18" borderId="7" xfId="0" applyFont="1" applyFill="1" applyBorder="1" applyAlignment="1">
      <alignment horizontal="left" vertical="center" wrapText="1"/>
    </xf>
    <xf numFmtId="0" fontId="2" fillId="18" borderId="8" xfId="0" applyFont="1" applyFill="1" applyBorder="1" applyAlignment="1">
      <alignment horizontal="left" vertical="center" wrapText="1"/>
    </xf>
    <xf numFmtId="0" fontId="2" fillId="18" borderId="9" xfId="0" applyFont="1" applyFill="1" applyBorder="1" applyAlignment="1">
      <alignment horizontal="left" vertical="center" wrapText="1"/>
    </xf>
    <xf numFmtId="0" fontId="21" fillId="18" borderId="10" xfId="0" applyFont="1" applyFill="1" applyBorder="1" applyAlignment="1">
      <alignment horizontal="left" vertical="top" wrapText="1"/>
    </xf>
    <xf numFmtId="0" fontId="21" fillId="18" borderId="2" xfId="0" applyFont="1" applyFill="1" applyBorder="1" applyAlignment="1">
      <alignment horizontal="left" vertical="top" wrapText="1"/>
    </xf>
    <xf numFmtId="0" fontId="21" fillId="18" borderId="3" xfId="0" applyFont="1" applyFill="1" applyBorder="1" applyAlignment="1">
      <alignment horizontal="left" vertical="top" wrapText="1"/>
    </xf>
    <xf numFmtId="0" fontId="23" fillId="17" borderId="10" xfId="0" applyFont="1" applyFill="1" applyBorder="1" applyAlignment="1" applyProtection="1">
      <alignment horizontal="left" vertical="center" wrapText="1"/>
      <protection locked="0"/>
    </xf>
    <xf numFmtId="0" fontId="23" fillId="17" borderId="2" xfId="0" applyFont="1" applyFill="1" applyBorder="1" applyAlignment="1" applyProtection="1">
      <alignment horizontal="left" vertical="center" wrapText="1"/>
      <protection locked="0"/>
    </xf>
    <xf numFmtId="3" fontId="23" fillId="17" borderId="10" xfId="0" applyNumberFormat="1" applyFont="1" applyFill="1" applyBorder="1" applyAlignment="1" applyProtection="1">
      <alignment horizontal="left" vertical="center" wrapText="1"/>
      <protection locked="0"/>
    </xf>
    <xf numFmtId="3" fontId="23" fillId="17" borderId="2" xfId="0" applyNumberFormat="1" applyFont="1" applyFill="1" applyBorder="1" applyAlignment="1" applyProtection="1">
      <alignment horizontal="left" vertical="center" wrapText="1"/>
      <protection locked="0"/>
    </xf>
    <xf numFmtId="3" fontId="23" fillId="17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" fillId="18" borderId="4" xfId="0" applyFont="1" applyFill="1" applyBorder="1" applyAlignment="1">
      <alignment horizontal="left" vertical="center" wrapText="1"/>
    </xf>
    <xf numFmtId="0" fontId="1" fillId="18" borderId="5" xfId="0" applyFont="1" applyFill="1" applyBorder="1" applyAlignment="1">
      <alignment horizontal="left" vertical="center" wrapText="1"/>
    </xf>
    <xf numFmtId="0" fontId="1" fillId="18" borderId="6" xfId="0" applyFont="1" applyFill="1" applyBorder="1" applyAlignment="1">
      <alignment horizontal="left" vertical="center" wrapText="1"/>
    </xf>
    <xf numFmtId="177" fontId="14" fillId="12" borderId="4" xfId="0" applyNumberFormat="1" applyFont="1" applyFill="1" applyBorder="1" applyAlignment="1">
      <alignment horizontal="right" vertical="center" wrapText="1"/>
    </xf>
    <xf numFmtId="177" fontId="14" fillId="12" borderId="5" xfId="0" applyNumberFormat="1" applyFont="1" applyFill="1" applyBorder="1" applyAlignment="1">
      <alignment horizontal="right" vertical="center" wrapText="1"/>
    </xf>
    <xf numFmtId="177" fontId="14" fillId="12" borderId="6" xfId="0" applyNumberFormat="1" applyFont="1" applyFill="1" applyBorder="1" applyAlignment="1">
      <alignment horizontal="right" vertical="center" wrapText="1"/>
    </xf>
    <xf numFmtId="0" fontId="2" fillId="18" borderId="7" xfId="0" applyFont="1" applyFill="1" applyBorder="1" applyAlignment="1">
      <alignment horizontal="center" vertical="center" shrinkToFit="1"/>
    </xf>
    <xf numFmtId="0" fontId="2" fillId="18" borderId="8" xfId="0" applyFont="1" applyFill="1" applyBorder="1" applyAlignment="1">
      <alignment horizontal="center" vertical="center" shrinkToFit="1"/>
    </xf>
    <xf numFmtId="0" fontId="2" fillId="18" borderId="9" xfId="0" applyFont="1" applyFill="1" applyBorder="1" applyAlignment="1">
      <alignment horizontal="center" vertical="center" shrinkToFit="1"/>
    </xf>
    <xf numFmtId="0" fontId="26" fillId="18" borderId="10" xfId="0" applyFont="1" applyFill="1" applyBorder="1" applyAlignment="1" applyProtection="1">
      <alignment horizontal="center" vertical="center" wrapText="1"/>
      <protection locked="0"/>
    </xf>
    <xf numFmtId="0" fontId="26" fillId="18" borderId="2" xfId="0" applyFont="1" applyFill="1" applyBorder="1" applyAlignment="1" applyProtection="1">
      <alignment horizontal="center" vertical="center" wrapText="1"/>
      <protection locked="0"/>
    </xf>
    <xf numFmtId="0" fontId="26" fillId="18" borderId="3" xfId="0" applyFont="1" applyFill="1" applyBorder="1" applyAlignment="1" applyProtection="1">
      <alignment horizontal="center" vertical="center" wrapText="1"/>
      <protection locked="0"/>
    </xf>
    <xf numFmtId="177" fontId="14" fillId="13" borderId="4" xfId="0" applyNumberFormat="1" applyFont="1" applyFill="1" applyBorder="1" applyAlignment="1">
      <alignment horizontal="right" vertical="center" wrapText="1"/>
    </xf>
    <xf numFmtId="177" fontId="14" fillId="13" borderId="5" xfId="0" applyNumberFormat="1" applyFont="1" applyFill="1" applyBorder="1" applyAlignment="1">
      <alignment horizontal="right" vertical="center" wrapText="1"/>
    </xf>
    <xf numFmtId="177" fontId="14" fillId="13" borderId="6" xfId="0" applyNumberFormat="1" applyFont="1" applyFill="1" applyBorder="1" applyAlignment="1">
      <alignment horizontal="right" vertical="center" wrapText="1"/>
    </xf>
    <xf numFmtId="177" fontId="14" fillId="13" borderId="7" xfId="0" applyNumberFormat="1" applyFont="1" applyFill="1" applyBorder="1" applyAlignment="1">
      <alignment horizontal="right" vertical="center" wrapText="1"/>
    </xf>
    <xf numFmtId="177" fontId="14" fillId="13" borderId="8" xfId="0" applyNumberFormat="1" applyFont="1" applyFill="1" applyBorder="1" applyAlignment="1">
      <alignment horizontal="right" vertical="center" wrapText="1"/>
    </xf>
    <xf numFmtId="177" fontId="14" fillId="13" borderId="9" xfId="0" applyNumberFormat="1" applyFont="1" applyFill="1" applyBorder="1" applyAlignment="1">
      <alignment horizontal="right" vertical="center" wrapText="1"/>
    </xf>
    <xf numFmtId="177" fontId="14" fillId="10" borderId="17" xfId="0" applyNumberFormat="1" applyFont="1" applyFill="1" applyBorder="1" applyAlignment="1" applyProtection="1">
      <alignment horizontal="right" vertical="center" wrapText="1"/>
      <protection locked="0"/>
    </xf>
    <xf numFmtId="177" fontId="14" fillId="10" borderId="18" xfId="0" applyNumberFormat="1" applyFont="1" applyFill="1" applyBorder="1" applyAlignment="1" applyProtection="1">
      <alignment horizontal="right" vertical="center" wrapText="1"/>
      <protection locked="0"/>
    </xf>
    <xf numFmtId="177" fontId="14" fillId="10" borderId="19" xfId="0" applyNumberFormat="1" applyFont="1" applyFill="1" applyBorder="1" applyAlignment="1" applyProtection="1">
      <alignment horizontal="right" vertical="center" wrapText="1"/>
      <protection locked="0"/>
    </xf>
    <xf numFmtId="177" fontId="14" fillId="13" borderId="10" xfId="0" applyNumberFormat="1" applyFont="1" applyFill="1" applyBorder="1" applyAlignment="1">
      <alignment horizontal="right" vertical="center" wrapText="1"/>
    </xf>
    <xf numFmtId="177" fontId="14" fillId="13" borderId="2" xfId="0" applyNumberFormat="1" applyFont="1" applyFill="1" applyBorder="1" applyAlignment="1">
      <alignment horizontal="right" vertical="center" wrapText="1"/>
    </xf>
    <xf numFmtId="177" fontId="14" fillId="13" borderId="3" xfId="0" applyNumberFormat="1" applyFont="1" applyFill="1" applyBorder="1" applyAlignment="1">
      <alignment horizontal="right" vertical="center" wrapText="1"/>
    </xf>
    <xf numFmtId="176" fontId="14" fillId="12" borderId="4" xfId="0" applyNumberFormat="1" applyFont="1" applyFill="1" applyBorder="1" applyAlignment="1">
      <alignment horizontal="right" vertical="center" wrapText="1"/>
    </xf>
    <xf numFmtId="176" fontId="14" fillId="12" borderId="5" xfId="0" applyNumberFormat="1" applyFont="1" applyFill="1" applyBorder="1" applyAlignment="1">
      <alignment horizontal="right" vertical="center" wrapText="1"/>
    </xf>
    <xf numFmtId="176" fontId="14" fillId="12" borderId="6" xfId="0" applyNumberFormat="1" applyFont="1" applyFill="1" applyBorder="1" applyAlignment="1">
      <alignment horizontal="right" vertical="center" wrapText="1"/>
    </xf>
    <xf numFmtId="0" fontId="29" fillId="18" borderId="4" xfId="0" applyFont="1" applyFill="1" applyBorder="1" applyAlignment="1">
      <alignment horizontal="left" vertical="center" wrapText="1"/>
    </xf>
    <xf numFmtId="0" fontId="29" fillId="18" borderId="5" xfId="0" applyFont="1" applyFill="1" applyBorder="1" applyAlignment="1">
      <alignment horizontal="left" vertical="center" wrapText="1"/>
    </xf>
    <xf numFmtId="0" fontId="29" fillId="18" borderId="6" xfId="0" applyFont="1" applyFill="1" applyBorder="1" applyAlignment="1">
      <alignment horizontal="left" vertical="center" wrapText="1"/>
    </xf>
    <xf numFmtId="177" fontId="1" fillId="0" borderId="4" xfId="0" applyNumberFormat="1" applyFont="1" applyBorder="1" applyAlignment="1" applyProtection="1">
      <alignment horizontal="right" vertical="center" wrapText="1"/>
      <protection locked="0"/>
    </xf>
    <xf numFmtId="177" fontId="1" fillId="0" borderId="5" xfId="0" applyNumberFormat="1" applyFont="1" applyBorder="1" applyAlignment="1" applyProtection="1">
      <alignment horizontal="right" vertical="center" wrapText="1"/>
      <protection locked="0"/>
    </xf>
    <xf numFmtId="177" fontId="1" fillId="0" borderId="6" xfId="0" applyNumberFormat="1" applyFont="1" applyBorder="1" applyAlignment="1" applyProtection="1">
      <alignment horizontal="right" vertical="center" wrapText="1"/>
      <protection locked="0"/>
    </xf>
    <xf numFmtId="38" fontId="0" fillId="6" borderId="13" xfId="1" applyFont="1" applyFill="1" applyBorder="1" applyAlignment="1">
      <alignment horizontal="center" vertical="center" wrapText="1"/>
    </xf>
    <xf numFmtId="38" fontId="0" fillId="6" borderId="14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7" borderId="13" xfId="1" applyFont="1" applyFill="1" applyBorder="1" applyAlignment="1">
      <alignment horizontal="center" vertical="center"/>
    </xf>
    <xf numFmtId="38" fontId="0" fillId="7" borderId="14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b val="0"/>
        <i val="0"/>
        <color rgb="FFFF0000"/>
      </font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CCFF"/>
      <color rgb="FFFFFF66"/>
      <color rgb="FFFC6204"/>
      <color rgb="FF00FFFF"/>
      <color rgb="FF99FF99"/>
      <color rgb="FFFFC7CE"/>
      <color rgb="FF66FFCC"/>
      <color rgb="FFFF99FF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91386</xdr:colOff>
      <xdr:row>18</xdr:row>
      <xdr:rowOff>271578</xdr:rowOff>
    </xdr:from>
    <xdr:to>
      <xdr:col>32</xdr:col>
      <xdr:colOff>127000</xdr:colOff>
      <xdr:row>20</xdr:row>
      <xdr:rowOff>148167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531219" y="4494328"/>
          <a:ext cx="734114" cy="42692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ja-JP" sz="1100" b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（</a:t>
          </a:r>
          <a:r>
            <a:rPr lang="en-US" altLang="ja-JP" sz="1100" b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f</a:t>
          </a:r>
          <a:r>
            <a:rPr lang="ja-JP" altLang="ja-JP" sz="1100" b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）</a:t>
          </a:r>
          <a:endParaRPr kumimoji="1" lang="ja-JP" altLang="en-US" sz="1100" b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29</xdr:col>
      <xdr:colOff>66261</xdr:colOff>
      <xdr:row>13</xdr:row>
      <xdr:rowOff>311425</xdr:rowOff>
    </xdr:from>
    <xdr:to>
      <xdr:col>32</xdr:col>
      <xdr:colOff>19878</xdr:colOff>
      <xdr:row>15</xdr:row>
      <xdr:rowOff>86136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870174" y="4061790"/>
          <a:ext cx="450574" cy="351181"/>
        </a:xfrm>
        <a:prstGeom prst="round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a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29</xdr:col>
      <xdr:colOff>75366</xdr:colOff>
      <xdr:row>15</xdr:row>
      <xdr:rowOff>46557</xdr:rowOff>
    </xdr:from>
    <xdr:to>
      <xdr:col>32</xdr:col>
      <xdr:colOff>28983</xdr:colOff>
      <xdr:row>16</xdr:row>
      <xdr:rowOff>33303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289050" y="2853925"/>
          <a:ext cx="595301" cy="347694"/>
        </a:xfrm>
        <a:prstGeom prst="round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b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29</xdr:col>
      <xdr:colOff>59635</xdr:colOff>
      <xdr:row>15</xdr:row>
      <xdr:rowOff>344557</xdr:rowOff>
    </xdr:from>
    <xdr:to>
      <xdr:col>32</xdr:col>
      <xdr:colOff>13252</xdr:colOff>
      <xdr:row>17</xdr:row>
      <xdr:rowOff>79512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863548" y="4671392"/>
          <a:ext cx="450574" cy="351181"/>
        </a:xfrm>
        <a:prstGeom prst="round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c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29</xdr:col>
      <xdr:colOff>57963</xdr:colOff>
      <xdr:row>17</xdr:row>
      <xdr:rowOff>26504</xdr:rowOff>
    </xdr:from>
    <xdr:to>
      <xdr:col>32</xdr:col>
      <xdr:colOff>11580</xdr:colOff>
      <xdr:row>18</xdr:row>
      <xdr:rowOff>13250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497796" y="3889421"/>
          <a:ext cx="652117" cy="346579"/>
        </a:xfrm>
        <a:prstGeom prst="round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d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29</xdr:col>
      <xdr:colOff>59635</xdr:colOff>
      <xdr:row>17</xdr:row>
      <xdr:rowOff>351183</xdr:rowOff>
    </xdr:from>
    <xdr:to>
      <xdr:col>32</xdr:col>
      <xdr:colOff>13252</xdr:colOff>
      <xdr:row>19</xdr:row>
      <xdr:rowOff>92764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863548" y="5294244"/>
          <a:ext cx="450574" cy="351181"/>
        </a:xfrm>
        <a:prstGeom prst="round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e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39</xdr:col>
      <xdr:colOff>105532</xdr:colOff>
      <xdr:row>5</xdr:row>
      <xdr:rowOff>119759</xdr:rowOff>
    </xdr:from>
    <xdr:to>
      <xdr:col>43</xdr:col>
      <xdr:colOff>1037167</xdr:colOff>
      <xdr:row>7</xdr:row>
      <xdr:rowOff>231675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53361E85-5919-4E34-8032-1D728625FEB7}"/>
            </a:ext>
          </a:extLst>
        </xdr:cNvPr>
        <xdr:cNvSpPr/>
      </xdr:nvSpPr>
      <xdr:spPr>
        <a:xfrm>
          <a:off x="8900282" y="871176"/>
          <a:ext cx="3545718" cy="662249"/>
        </a:xfrm>
        <a:prstGeom prst="wedgeRoundRectCallout">
          <a:avLst>
            <a:gd name="adj1" fmla="val -33125"/>
            <a:gd name="adj2" fmla="val 87094"/>
            <a:gd name="adj3" fmla="val 16667"/>
          </a:avLst>
        </a:prstGeom>
        <a:solidFill>
          <a:srgbClr val="99FF99"/>
        </a:solidFill>
        <a:ln w="1905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accent6">
                  <a:lumMod val="50000"/>
                </a:schemeClr>
              </a:solidFill>
            </a:rPr>
            <a:t>「③ウェブサイト関連費」を計上していない場合は、</a:t>
          </a:r>
          <a:endParaRPr kumimoji="1" lang="en-US" altLang="ja-JP" sz="1100" b="1">
            <a:solidFill>
              <a:schemeClr val="accent6">
                <a:lumMod val="50000"/>
              </a:schemeClr>
            </a:solidFill>
          </a:endParaRPr>
        </a:p>
        <a:p>
          <a:pPr algn="l"/>
          <a:r>
            <a:rPr kumimoji="1" lang="ja-JP" altLang="en-US" sz="1100" b="1">
              <a:solidFill>
                <a:schemeClr val="accent6">
                  <a:lumMod val="50000"/>
                </a:schemeClr>
              </a:solidFill>
            </a:rPr>
            <a:t>こちらの金額を（ｂ）に入力してください</a:t>
          </a:r>
          <a:r>
            <a:rPr kumimoji="1" lang="ja-JP" altLang="en-US" sz="1200" b="1">
              <a:solidFill>
                <a:schemeClr val="accent6">
                  <a:lumMod val="50000"/>
                </a:schemeClr>
              </a:solidFill>
            </a:rPr>
            <a:t>。</a:t>
          </a:r>
        </a:p>
      </xdr:txBody>
    </xdr:sp>
    <xdr:clientData/>
  </xdr:twoCellAnchor>
  <xdr:twoCellAnchor>
    <xdr:from>
      <xdr:col>39</xdr:col>
      <xdr:colOff>232833</xdr:colOff>
      <xdr:row>10</xdr:row>
      <xdr:rowOff>222248</xdr:rowOff>
    </xdr:from>
    <xdr:to>
      <xdr:col>43</xdr:col>
      <xdr:colOff>1047750</xdr:colOff>
      <xdr:row>13</xdr:row>
      <xdr:rowOff>45117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537DB6B4-67DB-4438-8796-B42163D310BC}"/>
            </a:ext>
          </a:extLst>
        </xdr:cNvPr>
        <xdr:cNvSpPr/>
      </xdr:nvSpPr>
      <xdr:spPr>
        <a:xfrm>
          <a:off x="9027583" y="2349498"/>
          <a:ext cx="3429000" cy="648369"/>
        </a:xfrm>
        <a:prstGeom prst="roundRect">
          <a:avLst/>
        </a:prstGeom>
        <a:solidFill>
          <a:srgbClr val="00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0000FF"/>
              </a:solidFill>
            </a:rPr>
            <a:t>「③ウェブサイト関連費」を計上している場合は、</a:t>
          </a:r>
          <a:endParaRPr kumimoji="1" lang="en-US" altLang="ja-JP" sz="1100" b="1">
            <a:solidFill>
              <a:srgbClr val="0000FF"/>
            </a:solidFill>
          </a:endParaRPr>
        </a:p>
        <a:p>
          <a:pPr algn="l"/>
          <a:r>
            <a:rPr kumimoji="1" lang="ja-JP" altLang="en-US" sz="1100" b="1">
              <a:solidFill>
                <a:srgbClr val="0000FF"/>
              </a:solidFill>
            </a:rPr>
            <a:t>下記の範囲内の金額を（ｂ）に入力してください</a:t>
          </a:r>
          <a:r>
            <a:rPr kumimoji="1" lang="ja-JP" altLang="en-US" sz="1100">
              <a:solidFill>
                <a:srgbClr val="0000FF"/>
              </a:solidFill>
            </a:rPr>
            <a:t>。</a:t>
          </a:r>
        </a:p>
      </xdr:txBody>
    </xdr:sp>
    <xdr:clientData/>
  </xdr:twoCellAnchor>
  <xdr:twoCellAnchor>
    <xdr:from>
      <xdr:col>40</xdr:col>
      <xdr:colOff>350922</xdr:colOff>
      <xdr:row>13</xdr:row>
      <xdr:rowOff>84666</xdr:rowOff>
    </xdr:from>
    <xdr:to>
      <xdr:col>40</xdr:col>
      <xdr:colOff>698500</xdr:colOff>
      <xdr:row>15</xdr:row>
      <xdr:rowOff>90237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83A65482-7D42-4533-AFB4-0A1DB695CDA9}"/>
            </a:ext>
          </a:extLst>
        </xdr:cNvPr>
        <xdr:cNvCxnSpPr/>
      </xdr:nvCxnSpPr>
      <xdr:spPr>
        <a:xfrm flipH="1">
          <a:off x="9420839" y="3280833"/>
          <a:ext cx="347578" cy="555904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719666</xdr:colOff>
      <xdr:row>13</xdr:row>
      <xdr:rowOff>63500</xdr:rowOff>
    </xdr:from>
    <xdr:to>
      <xdr:col>42</xdr:col>
      <xdr:colOff>190500</xdr:colOff>
      <xdr:row>15</xdr:row>
      <xdr:rowOff>80211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AFF6007F-FB30-4668-A1BE-7F55E226248B}"/>
            </a:ext>
          </a:extLst>
        </xdr:cNvPr>
        <xdr:cNvCxnSpPr/>
      </xdr:nvCxnSpPr>
      <xdr:spPr>
        <a:xfrm>
          <a:off x="9789583" y="3259667"/>
          <a:ext cx="814917" cy="567044"/>
        </a:xfrm>
        <a:prstGeom prst="straightConnector1">
          <a:avLst/>
        </a:prstGeom>
        <a:ln w="190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9</xdr:row>
      <xdr:rowOff>74084</xdr:rowOff>
    </xdr:from>
    <xdr:to>
      <xdr:col>39</xdr:col>
      <xdr:colOff>254001</xdr:colOff>
      <xdr:row>15</xdr:row>
      <xdr:rowOff>127000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46946D41-88E9-4E7D-8BBD-9E2EB5ADE593}"/>
            </a:ext>
          </a:extLst>
        </xdr:cNvPr>
        <xdr:cNvCxnSpPr/>
      </xdr:nvCxnSpPr>
      <xdr:spPr>
        <a:xfrm flipH="1">
          <a:off x="7620000" y="1926167"/>
          <a:ext cx="1428751" cy="1703916"/>
        </a:xfrm>
        <a:prstGeom prst="straightConnector1">
          <a:avLst/>
        </a:prstGeom>
        <a:ln>
          <a:solidFill>
            <a:srgbClr val="FC620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21167</xdr:colOff>
      <xdr:row>15</xdr:row>
      <xdr:rowOff>264584</xdr:rowOff>
    </xdr:from>
    <xdr:to>
      <xdr:col>39</xdr:col>
      <xdr:colOff>250657</xdr:colOff>
      <xdr:row>15</xdr:row>
      <xdr:rowOff>270710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4FCA67C6-D2FF-43E0-A4FF-E720740BDFC3}"/>
            </a:ext>
          </a:extLst>
        </xdr:cNvPr>
        <xdr:cNvCxnSpPr/>
      </xdr:nvCxnSpPr>
      <xdr:spPr>
        <a:xfrm flipH="1" flipV="1">
          <a:off x="7577667" y="3767667"/>
          <a:ext cx="1467740" cy="6126"/>
        </a:xfrm>
        <a:prstGeom prst="straightConnector1">
          <a:avLst/>
        </a:prstGeom>
        <a:ln>
          <a:solidFill>
            <a:srgbClr val="FC620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485140</xdr:colOff>
      <xdr:row>7</xdr:row>
      <xdr:rowOff>212090</xdr:rowOff>
    </xdr:from>
    <xdr:to>
      <xdr:col>14</xdr:col>
      <xdr:colOff>142240</xdr:colOff>
      <xdr:row>9</xdr:row>
      <xdr:rowOff>36830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18011140" y="1507490"/>
          <a:ext cx="1059180" cy="2057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144780</xdr:colOff>
      <xdr:row>7</xdr:row>
      <xdr:rowOff>226060</xdr:rowOff>
    </xdr:from>
    <xdr:to>
      <xdr:col>15</xdr:col>
      <xdr:colOff>335280</xdr:colOff>
      <xdr:row>9</xdr:row>
      <xdr:rowOff>58420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9072860" y="1506220"/>
          <a:ext cx="182880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485140</xdr:colOff>
      <xdr:row>7</xdr:row>
      <xdr:rowOff>212090</xdr:rowOff>
    </xdr:from>
    <xdr:to>
      <xdr:col>14</xdr:col>
      <xdr:colOff>142240</xdr:colOff>
      <xdr:row>9</xdr:row>
      <xdr:rowOff>36830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18011140" y="1507490"/>
          <a:ext cx="1059180" cy="2057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144780</xdr:colOff>
      <xdr:row>7</xdr:row>
      <xdr:rowOff>226060</xdr:rowOff>
    </xdr:from>
    <xdr:to>
      <xdr:col>15</xdr:col>
      <xdr:colOff>335280</xdr:colOff>
      <xdr:row>9</xdr:row>
      <xdr:rowOff>58420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9072860" y="1506220"/>
          <a:ext cx="182880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565150</xdr:colOff>
      <xdr:row>7</xdr:row>
      <xdr:rowOff>215900</xdr:rowOff>
    </xdr:from>
    <xdr:to>
      <xdr:col>11</xdr:col>
      <xdr:colOff>571500</xdr:colOff>
      <xdr:row>9</xdr:row>
      <xdr:rowOff>196850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5286990" y="1511300"/>
          <a:ext cx="6350" cy="3390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20"/>
  <sheetViews>
    <sheetView showGridLines="0" tabSelected="1" zoomScale="90" zoomScaleNormal="90" zoomScaleSheetLayoutView="66" workbookViewId="0">
      <selection activeCell="AE6" sqref="AE6:AJ6"/>
    </sheetView>
  </sheetViews>
  <sheetFormatPr defaultColWidth="0" defaultRowHeight="13.2" x14ac:dyDescent="0.2"/>
  <cols>
    <col min="1" max="6" width="5.33203125" customWidth="1"/>
    <col min="7" max="30" width="1.6640625" customWidth="1"/>
    <col min="31" max="36" width="4.33203125" customWidth="1"/>
    <col min="37" max="37" width="3.33203125" customWidth="1"/>
    <col min="38" max="38" width="2.88671875" customWidth="1"/>
    <col min="39" max="39" width="10" customWidth="1"/>
    <col min="40" max="40" width="3.6640625" customWidth="1"/>
    <col min="41" max="41" width="13.88671875" customWidth="1"/>
    <col min="42" max="42" width="3.77734375" bestFit="1" customWidth="1"/>
    <col min="43" max="43" width="13.88671875" customWidth="1"/>
    <col min="44" max="44" width="18.44140625" customWidth="1"/>
    <col min="45" max="51" width="2.21875" hidden="1"/>
    <col min="52" max="106" width="9.109375" hidden="1"/>
    <col min="107" max="110" width="3.44140625" hidden="1"/>
    <col min="111" max="16383" width="9.109375" hidden="1"/>
    <col min="16384" max="16384" width="4.109375" hidden="1" customWidth="1"/>
  </cols>
  <sheetData>
    <row r="1" spans="1:110" ht="19.5" customHeight="1" x14ac:dyDescent="0.2">
      <c r="A1" s="1"/>
      <c r="AJ1" s="77" t="s">
        <v>74</v>
      </c>
    </row>
    <row r="2" spans="1:110" x14ac:dyDescent="0.2">
      <c r="A2" s="2" t="s">
        <v>0</v>
      </c>
      <c r="AL2" s="64"/>
      <c r="AM2" s="53"/>
      <c r="AN2" s="53"/>
      <c r="AO2" s="53"/>
      <c r="AP2" s="53"/>
      <c r="AQ2" s="53"/>
      <c r="AR2" s="41"/>
    </row>
    <row r="3" spans="1:110" s="41" customFormat="1" ht="13.5" customHeight="1" x14ac:dyDescent="0.2">
      <c r="AJ3" s="57" t="s">
        <v>1</v>
      </c>
      <c r="AL3" s="67"/>
      <c r="AM3" s="67"/>
      <c r="AN3" s="67"/>
      <c r="AO3" s="67"/>
      <c r="AP3" s="67"/>
      <c r="AQ3" s="67"/>
      <c r="AR3" s="54"/>
    </row>
    <row r="4" spans="1:110" ht="19.5" customHeight="1" x14ac:dyDescent="0.15">
      <c r="A4" s="95" t="s">
        <v>68</v>
      </c>
      <c r="B4" s="96"/>
      <c r="C4" s="96"/>
      <c r="D4" s="96"/>
      <c r="E4" s="96"/>
      <c r="F4" s="97"/>
      <c r="G4" s="87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9"/>
      <c r="W4" s="90"/>
      <c r="X4" s="90"/>
      <c r="Y4" s="90"/>
      <c r="Z4" s="90"/>
      <c r="AA4" s="90"/>
      <c r="AB4" s="90"/>
      <c r="AC4" s="90"/>
      <c r="AD4" s="91"/>
      <c r="AE4" s="113" t="s">
        <v>69</v>
      </c>
      <c r="AF4" s="114"/>
      <c r="AG4" s="114"/>
      <c r="AH4" s="114"/>
      <c r="AI4" s="114"/>
      <c r="AJ4" s="115"/>
      <c r="AK4" s="4"/>
      <c r="AL4" s="67"/>
      <c r="AM4" s="67"/>
      <c r="AN4" s="67"/>
      <c r="AO4" s="67"/>
      <c r="AP4" s="67"/>
      <c r="AQ4" s="67"/>
      <c r="AR4" s="66"/>
    </row>
    <row r="5" spans="1:110" x14ac:dyDescent="0.2">
      <c r="A5" s="98" t="s">
        <v>67</v>
      </c>
      <c r="B5" s="99"/>
      <c r="C5" s="99"/>
      <c r="D5" s="99"/>
      <c r="E5" s="99"/>
      <c r="F5" s="100"/>
      <c r="G5" s="101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3"/>
      <c r="W5" s="104"/>
      <c r="X5" s="104"/>
      <c r="Y5" s="104"/>
      <c r="Z5" s="104"/>
      <c r="AA5" s="104"/>
      <c r="AB5" s="104"/>
      <c r="AC5" s="104"/>
      <c r="AD5" s="105"/>
      <c r="AE5" s="116"/>
      <c r="AF5" s="117"/>
      <c r="AG5" s="117"/>
      <c r="AH5" s="117"/>
      <c r="AI5" s="117"/>
      <c r="AJ5" s="118"/>
      <c r="AK5" s="4"/>
      <c r="AL5" s="63" t="s">
        <v>66</v>
      </c>
      <c r="AM5" s="65"/>
      <c r="AN5" s="54"/>
      <c r="AO5" s="54"/>
      <c r="AP5" s="54"/>
      <c r="AQ5" s="54"/>
      <c r="AR5" s="54"/>
    </row>
    <row r="6" spans="1:110" s="3" customFormat="1" ht="21.75" customHeight="1" x14ac:dyDescent="0.2">
      <c r="A6" s="78" t="s">
        <v>6</v>
      </c>
      <c r="B6" s="79"/>
      <c r="C6" s="79"/>
      <c r="D6" s="79"/>
      <c r="E6" s="79"/>
      <c r="F6" s="80"/>
      <c r="G6" s="92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81"/>
      <c r="W6" s="82"/>
      <c r="X6" s="82"/>
      <c r="Y6" s="82"/>
      <c r="Z6" s="82"/>
      <c r="AA6" s="82"/>
      <c r="AB6" s="82"/>
      <c r="AC6" s="82"/>
      <c r="AD6" s="83"/>
      <c r="AE6" s="84"/>
      <c r="AF6" s="85"/>
      <c r="AG6" s="85"/>
      <c r="AH6" s="85"/>
      <c r="AI6" s="85"/>
      <c r="AJ6" s="86"/>
      <c r="AK6" s="58"/>
      <c r="AL6" s="55"/>
      <c r="AM6" s="55"/>
      <c r="AN6" s="54"/>
      <c r="AO6" s="54"/>
      <c r="AP6" s="54"/>
      <c r="AQ6" s="54"/>
      <c r="AR6" s="54"/>
      <c r="DC6" s="3" t="str">
        <f>IF($A6="",IF(OR($G6&lt;&gt;"",$V6&lt;&gt;"",$AE6&gt;0),"×","〇"),"〇")</f>
        <v>〇</v>
      </c>
      <c r="DD6" s="3" t="str">
        <f>IF($G6="",IF(OR($A6&lt;&gt;"",$V6&lt;&gt;"",$AE6&gt;0),"×","〇"),"〇")</f>
        <v>×</v>
      </c>
      <c r="DE6" s="3" t="str">
        <f>IF($V6="",IF(OR($A6&lt;&gt;"",$G6&lt;&gt;"",$AE6&gt;0),"×","〇"),"〇")</f>
        <v>×</v>
      </c>
      <c r="DF6" s="3" t="str">
        <f>IF($AE6&lt;1,IF(OR($A6&lt;&gt;"",$G6&lt;&gt;"",$V6&lt;&gt;""),"×","〇"),"〇")</f>
        <v>×</v>
      </c>
    </row>
    <row r="7" spans="1:110" s="3" customFormat="1" ht="21.75" customHeight="1" x14ac:dyDescent="0.2">
      <c r="A7" s="78" t="s">
        <v>2</v>
      </c>
      <c r="B7" s="79"/>
      <c r="C7" s="79"/>
      <c r="D7" s="79"/>
      <c r="E7" s="79"/>
      <c r="F7" s="80"/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81"/>
      <c r="W7" s="82"/>
      <c r="X7" s="82"/>
      <c r="Y7" s="82"/>
      <c r="Z7" s="82"/>
      <c r="AA7" s="82"/>
      <c r="AB7" s="82"/>
      <c r="AC7" s="82"/>
      <c r="AD7" s="83"/>
      <c r="AE7" s="84"/>
      <c r="AF7" s="85"/>
      <c r="AG7" s="85"/>
      <c r="AH7" s="85"/>
      <c r="AI7" s="85"/>
      <c r="AJ7" s="86"/>
      <c r="AK7" s="58"/>
      <c r="AL7" s="55"/>
      <c r="AM7" s="55"/>
      <c r="AN7" s="55"/>
      <c r="AO7" s="55"/>
      <c r="AP7" s="55"/>
      <c r="AQ7" s="55"/>
      <c r="AR7" s="55"/>
      <c r="DC7" s="3" t="str">
        <f>IF($A7="",IF(OR($G7&lt;&gt;"",$V7&lt;&gt;"",$AE7&gt;0),"×","〇"),"〇")</f>
        <v>〇</v>
      </c>
      <c r="DD7" s="3" t="str">
        <f>IF($G7="",IF(OR($A7&lt;&gt;"",$V7&lt;&gt;"",$AE7&gt;0),"×","〇"),"〇")</f>
        <v>×</v>
      </c>
      <c r="DE7" s="3" t="str">
        <f>IF($V7="",IF(OR($A7&lt;&gt;"",$G7&lt;&gt;"",$AE7&gt;0),"×","〇"),"〇")</f>
        <v>×</v>
      </c>
      <c r="DF7" s="3" t="str">
        <f>IF($AE7&lt;1,IF(OR($A7&lt;&gt;"",$G7&lt;&gt;"",$V7&lt;&gt;""),"×","〇"),"〇")</f>
        <v>×</v>
      </c>
    </row>
    <row r="8" spans="1:110" s="3" customFormat="1" ht="21.75" customHeight="1" x14ac:dyDescent="0.2">
      <c r="A8" s="78" t="s">
        <v>9</v>
      </c>
      <c r="B8" s="79"/>
      <c r="C8" s="79"/>
      <c r="D8" s="79"/>
      <c r="E8" s="79"/>
      <c r="F8" s="80"/>
      <c r="G8" s="92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4"/>
      <c r="V8" s="81"/>
      <c r="W8" s="82"/>
      <c r="X8" s="82"/>
      <c r="Y8" s="82"/>
      <c r="Z8" s="82"/>
      <c r="AA8" s="82"/>
      <c r="AB8" s="82"/>
      <c r="AC8" s="82"/>
      <c r="AD8" s="83"/>
      <c r="AE8" s="84"/>
      <c r="AF8" s="85"/>
      <c r="AG8" s="85"/>
      <c r="AH8" s="85"/>
      <c r="AI8" s="85"/>
      <c r="AJ8" s="86"/>
      <c r="AK8" s="58"/>
      <c r="AL8" s="55"/>
      <c r="AM8" s="55"/>
      <c r="AN8" s="55"/>
      <c r="AO8" s="55"/>
      <c r="AP8" s="55"/>
      <c r="AQ8" s="55"/>
      <c r="AR8" s="55"/>
      <c r="DC8" s="3" t="str">
        <f t="shared" ref="DC8:DC12" si="0">IF($A8="",IF(OR($G8&lt;&gt;"",$V8&lt;&gt;"",$AE8&gt;0),"×","〇"),"〇")</f>
        <v>〇</v>
      </c>
      <c r="DD8" s="3" t="str">
        <f t="shared" ref="DD8:DD12" si="1">IF($G8="",IF(OR($A8&lt;&gt;"",$V8&lt;&gt;"",$AE8&gt;0),"×","〇"),"〇")</f>
        <v>×</v>
      </c>
      <c r="DE8" s="3" t="str">
        <f t="shared" ref="DE8:DE12" si="2">IF($V8="",IF(OR($A8&lt;&gt;"",$G8&lt;&gt;"",$AE8&gt;0),"×","〇"),"〇")</f>
        <v>×</v>
      </c>
      <c r="DF8" s="3" t="str">
        <f t="shared" ref="DF8:DF12" si="3">IF($AE8&lt;1,IF(OR($A8&lt;&gt;"",$G8&lt;&gt;"",$V8&lt;&gt;""),"×","〇"),"〇")</f>
        <v>×</v>
      </c>
    </row>
    <row r="9" spans="1:110" s="3" customFormat="1" ht="21.75" customHeight="1" x14ac:dyDescent="0.2">
      <c r="A9" s="78" t="s">
        <v>10</v>
      </c>
      <c r="B9" s="79"/>
      <c r="C9" s="79"/>
      <c r="D9" s="79"/>
      <c r="E9" s="79"/>
      <c r="F9" s="80"/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4"/>
      <c r="V9" s="81"/>
      <c r="W9" s="82"/>
      <c r="X9" s="82"/>
      <c r="Y9" s="82"/>
      <c r="Z9" s="82"/>
      <c r="AA9" s="82"/>
      <c r="AB9" s="82"/>
      <c r="AC9" s="82"/>
      <c r="AD9" s="83"/>
      <c r="AE9" s="84"/>
      <c r="AF9" s="85"/>
      <c r="AG9" s="85"/>
      <c r="AH9" s="85"/>
      <c r="AI9" s="85"/>
      <c r="AJ9" s="86"/>
      <c r="AK9" s="58"/>
      <c r="AL9" s="106"/>
      <c r="AM9" s="106"/>
      <c r="AN9" s="106"/>
      <c r="AO9" s="106"/>
      <c r="AP9" s="106"/>
      <c r="AQ9" s="106"/>
      <c r="AR9" s="106"/>
      <c r="DC9" s="3" t="str">
        <f t="shared" si="0"/>
        <v>〇</v>
      </c>
      <c r="DD9" s="3" t="str">
        <f t="shared" si="1"/>
        <v>×</v>
      </c>
      <c r="DE9" s="3" t="str">
        <f t="shared" si="2"/>
        <v>×</v>
      </c>
      <c r="DF9" s="3" t="str">
        <f t="shared" si="3"/>
        <v>×</v>
      </c>
    </row>
    <row r="10" spans="1:110" s="3" customFormat="1" ht="21.75" customHeight="1" x14ac:dyDescent="0.2">
      <c r="A10" s="78" t="s">
        <v>11</v>
      </c>
      <c r="B10" s="79"/>
      <c r="C10" s="79"/>
      <c r="D10" s="79"/>
      <c r="E10" s="79"/>
      <c r="F10" s="80"/>
      <c r="G10" s="92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4"/>
      <c r="V10" s="81"/>
      <c r="W10" s="82"/>
      <c r="X10" s="82"/>
      <c r="Y10" s="82"/>
      <c r="Z10" s="82"/>
      <c r="AA10" s="82"/>
      <c r="AB10" s="82"/>
      <c r="AC10" s="82"/>
      <c r="AD10" s="83"/>
      <c r="AE10" s="137"/>
      <c r="AF10" s="138"/>
      <c r="AG10" s="138"/>
      <c r="AH10" s="138"/>
      <c r="AI10" s="138"/>
      <c r="AJ10" s="139"/>
      <c r="AK10" s="58"/>
      <c r="AL10" s="56"/>
      <c r="AM10" s="56"/>
      <c r="AN10" s="56"/>
      <c r="AO10" s="74">
        <f>ExpenseCategoryList!J22</f>
        <v>0</v>
      </c>
      <c r="AP10" s="56"/>
      <c r="AQ10" s="56"/>
      <c r="AR10" s="56"/>
      <c r="DC10" s="3" t="str">
        <f t="shared" si="0"/>
        <v>〇</v>
      </c>
      <c r="DD10" s="3" t="str">
        <f t="shared" si="1"/>
        <v>×</v>
      </c>
      <c r="DE10" s="3" t="str">
        <f t="shared" si="2"/>
        <v>×</v>
      </c>
      <c r="DF10" s="3" t="str">
        <f t="shared" si="3"/>
        <v>×</v>
      </c>
    </row>
    <row r="11" spans="1:110" s="3" customFormat="1" ht="21.75" customHeight="1" x14ac:dyDescent="0.2">
      <c r="A11" s="78" t="s">
        <v>12</v>
      </c>
      <c r="B11" s="79"/>
      <c r="C11" s="79"/>
      <c r="D11" s="79"/>
      <c r="E11" s="79"/>
      <c r="F11" s="80"/>
      <c r="G11" s="92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4"/>
      <c r="V11" s="81"/>
      <c r="W11" s="82"/>
      <c r="X11" s="82"/>
      <c r="Y11" s="82"/>
      <c r="Z11" s="82"/>
      <c r="AA11" s="82"/>
      <c r="AB11" s="82"/>
      <c r="AC11" s="82"/>
      <c r="AD11" s="83"/>
      <c r="AE11" s="84"/>
      <c r="AF11" s="85"/>
      <c r="AG11" s="85"/>
      <c r="AH11" s="85"/>
      <c r="AI11" s="85"/>
      <c r="AJ11" s="86"/>
      <c r="AK11" s="58"/>
      <c r="AL11" s="56"/>
      <c r="AM11" s="56"/>
      <c r="AN11" s="56"/>
      <c r="AO11" s="56"/>
      <c r="AP11" s="56"/>
      <c r="AQ11" s="56"/>
      <c r="AR11" s="56"/>
      <c r="DC11" s="3" t="str">
        <f t="shared" si="0"/>
        <v>〇</v>
      </c>
      <c r="DD11" s="3" t="str">
        <f t="shared" si="1"/>
        <v>×</v>
      </c>
      <c r="DE11" s="3" t="str">
        <f t="shared" si="2"/>
        <v>×</v>
      </c>
      <c r="DF11" s="3" t="str">
        <f t="shared" si="3"/>
        <v>×</v>
      </c>
    </row>
    <row r="12" spans="1:110" s="3" customFormat="1" ht="21.75" customHeight="1" x14ac:dyDescent="0.2">
      <c r="A12" s="78" t="s">
        <v>14</v>
      </c>
      <c r="B12" s="79"/>
      <c r="C12" s="79"/>
      <c r="D12" s="79"/>
      <c r="E12" s="79"/>
      <c r="F12" s="80"/>
      <c r="G12" s="92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4"/>
      <c r="V12" s="81"/>
      <c r="W12" s="82"/>
      <c r="X12" s="82"/>
      <c r="Y12" s="82"/>
      <c r="Z12" s="82"/>
      <c r="AA12" s="82"/>
      <c r="AB12" s="82"/>
      <c r="AC12" s="82"/>
      <c r="AD12" s="83"/>
      <c r="AE12" s="84"/>
      <c r="AF12" s="85"/>
      <c r="AG12" s="85"/>
      <c r="AH12" s="85"/>
      <c r="AI12" s="85"/>
      <c r="AJ12" s="86"/>
      <c r="AK12" s="58"/>
      <c r="AL12" s="56"/>
      <c r="AM12" s="56"/>
      <c r="AN12" s="56"/>
      <c r="AO12" s="46"/>
      <c r="AP12" s="56"/>
      <c r="AQ12" s="56"/>
      <c r="AR12" s="56"/>
      <c r="DC12" s="3" t="str">
        <f t="shared" si="0"/>
        <v>〇</v>
      </c>
      <c r="DD12" s="3" t="str">
        <f t="shared" si="1"/>
        <v>×</v>
      </c>
      <c r="DE12" s="3" t="str">
        <f t="shared" si="2"/>
        <v>×</v>
      </c>
      <c r="DF12" s="3" t="str">
        <f t="shared" si="3"/>
        <v>×</v>
      </c>
    </row>
    <row r="13" spans="1:110" s="3" customFormat="1" ht="21.75" customHeight="1" x14ac:dyDescent="0.2">
      <c r="A13" s="78" t="s">
        <v>56</v>
      </c>
      <c r="B13" s="79"/>
      <c r="C13" s="79"/>
      <c r="D13" s="79"/>
      <c r="E13" s="79"/>
      <c r="F13" s="80"/>
      <c r="G13" s="68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70"/>
      <c r="V13" s="71"/>
      <c r="W13" s="72"/>
      <c r="X13" s="72"/>
      <c r="Y13" s="72"/>
      <c r="Z13" s="72"/>
      <c r="AA13" s="72"/>
      <c r="AB13" s="72"/>
      <c r="AC13" s="72"/>
      <c r="AD13" s="73"/>
      <c r="AE13" s="84"/>
      <c r="AF13" s="85"/>
      <c r="AG13" s="85"/>
      <c r="AH13" s="85"/>
      <c r="AI13" s="85"/>
      <c r="AJ13" s="86"/>
      <c r="AK13" s="58"/>
      <c r="AL13" s="56"/>
      <c r="AM13" s="56"/>
      <c r="AN13" s="56"/>
      <c r="AO13" s="46"/>
      <c r="AP13" s="56"/>
      <c r="AQ13" s="56"/>
      <c r="AR13" s="56"/>
    </row>
    <row r="14" spans="1:110" s="3" customFormat="1" ht="21.75" customHeight="1" x14ac:dyDescent="0.2">
      <c r="A14" s="78"/>
      <c r="B14" s="79"/>
      <c r="C14" s="79"/>
      <c r="D14" s="79"/>
      <c r="E14" s="79"/>
      <c r="F14" s="80"/>
      <c r="G14" s="92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4"/>
      <c r="V14" s="81"/>
      <c r="W14" s="82"/>
      <c r="X14" s="82"/>
      <c r="Y14" s="82"/>
      <c r="Z14" s="82"/>
      <c r="AA14" s="82"/>
      <c r="AB14" s="82"/>
      <c r="AC14" s="82"/>
      <c r="AD14" s="83"/>
      <c r="AE14" s="84"/>
      <c r="AF14" s="85"/>
      <c r="AG14" s="85"/>
      <c r="AH14" s="85"/>
      <c r="AI14" s="85"/>
      <c r="AJ14" s="86"/>
      <c r="AK14" s="58"/>
      <c r="AL14" s="8"/>
      <c r="AM14" s="8"/>
      <c r="AN14" s="8"/>
      <c r="AO14" s="8"/>
      <c r="AP14" s="8"/>
      <c r="AQ14" s="8"/>
      <c r="AR14" s="8"/>
      <c r="DC14" s="3" t="str">
        <f>IF($A14="",IF(OR($G14&lt;&gt;"",$V14&lt;&gt;"",$AE14&gt;0),"×","〇"),"〇")</f>
        <v>〇</v>
      </c>
      <c r="DD14" s="3" t="str">
        <f>IF($G14="",IF(OR($A14&lt;&gt;"",$V14&lt;&gt;"",$AE14&gt;0),"×","〇"),"〇")</f>
        <v>〇</v>
      </c>
      <c r="DE14" s="3" t="str">
        <f>IF($V14="",IF(OR($A14&lt;&gt;"",$G14&lt;&gt;"",$AE14&gt;0),"×","〇"),"〇")</f>
        <v>〇</v>
      </c>
      <c r="DF14" s="3" t="str">
        <f>IF($AE14&lt;1,IF(OR($A14&lt;&gt;"",$G14&lt;&gt;"",$V14&lt;&gt;""),"×","〇"),"〇")</f>
        <v>〇</v>
      </c>
    </row>
    <row r="15" spans="1:110" s="46" customFormat="1" ht="21.75" customHeight="1" thickBot="1" x14ac:dyDescent="0.25">
      <c r="A15" s="134" t="s">
        <v>71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6"/>
      <c r="AE15" s="122">
        <f>ExpenseCategoryList!$K$2</f>
        <v>0</v>
      </c>
      <c r="AF15" s="123"/>
      <c r="AG15" s="123"/>
      <c r="AH15" s="123"/>
      <c r="AI15" s="123"/>
      <c r="AJ15" s="124"/>
      <c r="AK15" s="4"/>
      <c r="AL15" s="5"/>
      <c r="AM15" s="6" t="s">
        <v>30</v>
      </c>
      <c r="AN15" s="6"/>
      <c r="AO15" s="8" t="s">
        <v>55</v>
      </c>
      <c r="AP15"/>
      <c r="AQ15"/>
      <c r="AR15"/>
    </row>
    <row r="16" spans="1:110" s="3" customFormat="1" ht="28.95" customHeight="1" thickBot="1" x14ac:dyDescent="0.25">
      <c r="A16" s="134" t="s">
        <v>72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25"/>
      <c r="AF16" s="126"/>
      <c r="AG16" s="126"/>
      <c r="AH16" s="126"/>
      <c r="AI16" s="126"/>
      <c r="AJ16" s="127"/>
      <c r="AK16"/>
      <c r="AL16" s="5"/>
      <c r="AM16" s="7" t="str">
        <f>ExpenseCategoryList!D23</f>
        <v>〇</v>
      </c>
      <c r="AN16" s="42"/>
      <c r="AO16" s="75">
        <f>ExpenseCategoryList!H23</f>
        <v>0</v>
      </c>
      <c r="AP16" s="49" t="s">
        <v>35</v>
      </c>
      <c r="AQ16" s="76">
        <f>ExpenseCategoryList!F23</f>
        <v>0</v>
      </c>
      <c r="AR16"/>
    </row>
    <row r="17" spans="1:44" s="3" customFormat="1" ht="21.75" customHeight="1" x14ac:dyDescent="0.2">
      <c r="A17" s="107" t="s">
        <v>70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9"/>
      <c r="AE17" s="128">
        <f>ExpenseCategoryList!$Q$2</f>
        <v>0</v>
      </c>
      <c r="AF17" s="129"/>
      <c r="AG17" s="129"/>
      <c r="AH17" s="129"/>
      <c r="AI17" s="129"/>
      <c r="AJ17" s="130"/>
      <c r="AK17" s="4"/>
      <c r="AL17" s="5"/>
      <c r="AM17" s="47"/>
      <c r="AN17" s="43"/>
      <c r="AO17" s="48"/>
      <c r="AP17" s="48"/>
      <c r="AQ17" s="48"/>
      <c r="AR17"/>
    </row>
    <row r="18" spans="1:44" s="46" customFormat="1" ht="28.95" customHeight="1" x14ac:dyDescent="0.2">
      <c r="A18" s="107" t="s">
        <v>73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9"/>
      <c r="AE18" s="131">
        <f>IF(AE16=0,0,AE20-AE16)</f>
        <v>0</v>
      </c>
      <c r="AF18" s="132"/>
      <c r="AG18" s="132"/>
      <c r="AH18" s="132"/>
      <c r="AI18" s="132"/>
      <c r="AJ18" s="133"/>
      <c r="AK18" s="4"/>
      <c r="AL18" s="5"/>
      <c r="AM18" s="10" t="str">
        <f>ExpenseCategoryList!D25</f>
        <v>〇</v>
      </c>
      <c r="AN18" s="44"/>
      <c r="AO18" s="50"/>
      <c r="AP18" s="51"/>
      <c r="AQ18" s="50"/>
      <c r="AR18"/>
    </row>
    <row r="19" spans="1:44" ht="21.75" customHeight="1" x14ac:dyDescent="0.2">
      <c r="A19" s="107" t="s">
        <v>18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9"/>
      <c r="AE19" s="119">
        <f>ExpenseCategoryList!$D$2</f>
        <v>0</v>
      </c>
      <c r="AF19" s="120"/>
      <c r="AG19" s="120"/>
      <c r="AH19" s="120"/>
      <c r="AI19" s="120"/>
      <c r="AJ19" s="121"/>
      <c r="AK19" s="4"/>
      <c r="AL19" s="5"/>
      <c r="AM19" s="47"/>
      <c r="AN19" s="43"/>
      <c r="AO19" s="48"/>
      <c r="AP19" s="48"/>
      <c r="AQ19" s="48"/>
    </row>
    <row r="20" spans="1:44" ht="21.75" customHeight="1" x14ac:dyDescent="0.2">
      <c r="A20" s="107" t="s">
        <v>19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9"/>
      <c r="AE20" s="110" t="str">
        <f>ExpenseCategoryList!H2</f>
        <v/>
      </c>
      <c r="AF20" s="111"/>
      <c r="AG20" s="111"/>
      <c r="AH20" s="111"/>
      <c r="AI20" s="111"/>
      <c r="AJ20" s="112"/>
      <c r="AK20" s="4"/>
      <c r="AL20" s="5"/>
      <c r="AM20" s="10" t="str">
        <f>ExpenseCategoryList!D27</f>
        <v>×</v>
      </c>
      <c r="AN20" s="45"/>
      <c r="AO20" s="50"/>
      <c r="AP20" s="52"/>
      <c r="AQ20" s="50"/>
    </row>
  </sheetData>
  <sheetProtection sheet="1" formatRows="0" insertRows="0" deleteRows="0" selectLockedCells="1"/>
  <dataConsolidate/>
  <mergeCells count="55">
    <mergeCell ref="G6:U6"/>
    <mergeCell ref="V6:AD6"/>
    <mergeCell ref="AE6:AJ6"/>
    <mergeCell ref="A7:F7"/>
    <mergeCell ref="AE18:AJ18"/>
    <mergeCell ref="A15:AD15"/>
    <mergeCell ref="A18:AD18"/>
    <mergeCell ref="A12:F12"/>
    <mergeCell ref="G12:U12"/>
    <mergeCell ref="V12:AD12"/>
    <mergeCell ref="AE12:AJ12"/>
    <mergeCell ref="A16:AD16"/>
    <mergeCell ref="A17:AD17"/>
    <mergeCell ref="AE13:AJ13"/>
    <mergeCell ref="AE10:AJ10"/>
    <mergeCell ref="G11:U11"/>
    <mergeCell ref="A20:AD20"/>
    <mergeCell ref="AE20:AJ20"/>
    <mergeCell ref="AE4:AJ4"/>
    <mergeCell ref="AE5:AJ5"/>
    <mergeCell ref="AE7:AJ7"/>
    <mergeCell ref="A19:AD19"/>
    <mergeCell ref="AE19:AJ19"/>
    <mergeCell ref="A14:F14"/>
    <mergeCell ref="G14:U14"/>
    <mergeCell ref="V14:AD14"/>
    <mergeCell ref="AE14:AJ14"/>
    <mergeCell ref="AE15:AJ15"/>
    <mergeCell ref="AE16:AJ16"/>
    <mergeCell ref="AE17:AJ17"/>
    <mergeCell ref="AE8:AJ8"/>
    <mergeCell ref="A6:F6"/>
    <mergeCell ref="G10:U10"/>
    <mergeCell ref="V10:AD10"/>
    <mergeCell ref="AL9:AR9"/>
    <mergeCell ref="A9:F9"/>
    <mergeCell ref="G9:U9"/>
    <mergeCell ref="V9:AD9"/>
    <mergeCell ref="AE9:AJ9"/>
    <mergeCell ref="A13:F13"/>
    <mergeCell ref="V11:AD11"/>
    <mergeCell ref="AE11:AJ11"/>
    <mergeCell ref="A8:F8"/>
    <mergeCell ref="G4:U4"/>
    <mergeCell ref="V4:AD4"/>
    <mergeCell ref="A11:F11"/>
    <mergeCell ref="G8:U8"/>
    <mergeCell ref="V8:AD8"/>
    <mergeCell ref="G7:U7"/>
    <mergeCell ref="V7:AD7"/>
    <mergeCell ref="A4:F4"/>
    <mergeCell ref="A5:F5"/>
    <mergeCell ref="G5:U5"/>
    <mergeCell ref="V5:AD5"/>
    <mergeCell ref="A10:F10"/>
  </mergeCells>
  <phoneticPr fontId="4"/>
  <conditionalFormatting sqref="A6:A18">
    <cfRule type="expression" dxfId="1" priority="9">
      <formula>$DC6="×"</formula>
    </cfRule>
  </conditionalFormatting>
  <conditionalFormatting sqref="A6:F14">
    <cfRule type="containsText" dxfId="0" priority="1" operator="containsText" text="③ウェブサイト関連費">
      <formula>NOT(ISERROR(SEARCH("③ウェブサイト関連費",A6)))</formula>
    </cfRule>
  </conditionalFormatting>
  <dataValidations count="4">
    <dataValidation allowBlank="1" showInputMessage="1" sqref="AE5:AJ5" xr:uid="{00000000-0002-0000-0000-000000000000}"/>
    <dataValidation type="textLength" allowBlank="1" showInputMessage="1" showErrorMessage="1" sqref="V6:V14 G6:G14" xr:uid="{00000000-0002-0000-0000-000002000000}">
      <formula1>0</formula1>
      <formula2>100</formula2>
    </dataValidation>
    <dataValidation type="whole" operator="greaterThanOrEqual" allowBlank="1" showInputMessage="1" showErrorMessage="1" sqref="AE6:AE18" xr:uid="{00000000-0002-0000-0000-000003000000}">
      <formula1>0</formula1>
    </dataValidation>
    <dataValidation allowBlank="1" showInputMessage="1" showErrorMessage="1" promptTitle="自動判定されます" prompt="計算式が入力してありますので自動判定されます" sqref="AM20:AN20 AM18:AN18 AM16:AN16" xr:uid="{00000000-0002-0000-0000-000004000000}"/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56" fitToHeight="0" orientation="portrait" r:id="rId1"/>
  <headerFooter differentFirst="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ExpenseCategoryList!$B$2:$B$11</xm:f>
          </x14:formula1>
          <xm:sqref>A6:F14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ExpenseCategoryListSheet"/>
  <dimension ref="A1:Y32"/>
  <sheetViews>
    <sheetView topLeftCell="A4" workbookViewId="0">
      <selection activeCell="F27" sqref="F27"/>
    </sheetView>
  </sheetViews>
  <sheetFormatPr defaultColWidth="9" defaultRowHeight="13.2" x14ac:dyDescent="0.2"/>
  <cols>
    <col min="1" max="1" width="9" style="20"/>
    <col min="2" max="2" width="17.21875" style="20" bestFit="1" customWidth="1"/>
    <col min="3" max="3" width="18" style="20" customWidth="1"/>
    <col min="4" max="4" width="16.109375" style="20" bestFit="1" customWidth="1"/>
    <col min="5" max="5" width="11.44140625" style="20" customWidth="1"/>
    <col min="6" max="6" width="18.6640625" style="20" customWidth="1"/>
    <col min="7" max="7" width="18.33203125" style="20" bestFit="1" customWidth="1"/>
    <col min="8" max="8" width="17.6640625" style="20" customWidth="1"/>
    <col min="9" max="9" width="18.109375" style="20" customWidth="1"/>
    <col min="10" max="10" width="17.77734375" style="20" customWidth="1"/>
    <col min="11" max="11" width="18" style="20" customWidth="1"/>
    <col min="12" max="12" width="19.21875" style="20" customWidth="1"/>
    <col min="13" max="13" width="20.44140625" style="20" bestFit="1" customWidth="1"/>
    <col min="14" max="14" width="20.44140625" style="20" customWidth="1"/>
    <col min="15" max="15" width="16" style="20" customWidth="1"/>
    <col min="16" max="17" width="16.109375" style="20" customWidth="1"/>
    <col min="18" max="18" width="13.88671875" style="20" customWidth="1"/>
    <col min="19" max="19" width="19.109375" style="20" bestFit="1" customWidth="1"/>
    <col min="20" max="20" width="18.21875" style="20" bestFit="1" customWidth="1"/>
    <col min="21" max="21" width="19" style="20" bestFit="1" customWidth="1"/>
    <col min="22" max="22" width="33.21875" style="20" bestFit="1" customWidth="1"/>
    <col min="23" max="23" width="34.88671875" style="20" bestFit="1" customWidth="1"/>
    <col min="24" max="24" width="41.44140625" style="20" bestFit="1" customWidth="1"/>
    <col min="25" max="25" width="32.44140625" style="20" bestFit="1" customWidth="1"/>
    <col min="26" max="16384" width="9" style="20"/>
  </cols>
  <sheetData>
    <row r="1" spans="1:25" s="15" customFormat="1" ht="40.200000000000003" customHeight="1" x14ac:dyDescent="0.2">
      <c r="A1" s="12" t="s">
        <v>3</v>
      </c>
      <c r="B1" s="12" t="s">
        <v>4</v>
      </c>
      <c r="C1" s="12" t="s">
        <v>5</v>
      </c>
      <c r="D1" s="59" t="s">
        <v>59</v>
      </c>
      <c r="E1" s="12" t="s">
        <v>7</v>
      </c>
      <c r="F1" s="12" t="s">
        <v>28</v>
      </c>
      <c r="G1" s="12" t="s">
        <v>22</v>
      </c>
      <c r="H1" s="13" t="s">
        <v>60</v>
      </c>
      <c r="I1" s="12" t="s">
        <v>26</v>
      </c>
      <c r="J1" s="12" t="s">
        <v>27</v>
      </c>
      <c r="K1" s="59" t="s">
        <v>57</v>
      </c>
      <c r="L1" s="12" t="s">
        <v>23</v>
      </c>
      <c r="M1" s="12" t="s">
        <v>21</v>
      </c>
      <c r="N1" s="60" t="s">
        <v>24</v>
      </c>
      <c r="O1" s="60" t="s">
        <v>25</v>
      </c>
      <c r="P1" s="12" t="s">
        <v>20</v>
      </c>
      <c r="Q1" s="59" t="s">
        <v>58</v>
      </c>
      <c r="R1" s="12" t="s">
        <v>29</v>
      </c>
      <c r="S1" s="12" t="s">
        <v>8</v>
      </c>
      <c r="T1" s="14" t="s">
        <v>16</v>
      </c>
      <c r="U1" s="12" t="s">
        <v>17</v>
      </c>
      <c r="V1" s="12" t="s">
        <v>31</v>
      </c>
      <c r="W1" s="12" t="s">
        <v>33</v>
      </c>
      <c r="X1" s="12" t="s">
        <v>32</v>
      </c>
      <c r="Y1" s="12" t="s">
        <v>34</v>
      </c>
    </row>
    <row r="2" spans="1:25" x14ac:dyDescent="0.2">
      <c r="A2" s="16">
        <v>1</v>
      </c>
      <c r="B2" s="16" t="s">
        <v>6</v>
      </c>
      <c r="C2" s="16">
        <v>1</v>
      </c>
      <c r="D2" s="16">
        <f>SUM(経費明細表!AE15+経費明細表!AE17)</f>
        <v>0</v>
      </c>
      <c r="E2" s="11">
        <v>3000000</v>
      </c>
      <c r="F2" s="16">
        <f>ROUNDDOWN(経費明細表!AE19*2/3,0)</f>
        <v>0</v>
      </c>
      <c r="G2" s="17">
        <f>IF(F2&gt;E2,E2,F2)</f>
        <v>0</v>
      </c>
      <c r="H2" s="18" t="str">
        <f>IF(経費明細表!AE16="","",F27)</f>
        <v/>
      </c>
      <c r="I2" s="16">
        <f>ROUNDDOWN(経費明細表!AE15*2/3,0)</f>
        <v>0</v>
      </c>
      <c r="J2" s="16" t="e">
        <f>H2-O2</f>
        <v>#VALUE!</v>
      </c>
      <c r="K2" s="11">
        <f>SUMIF(経費明細表!A6:A14,"&lt;&gt;③ウェブサイト関連費",経費明細表!AE6:AE14)</f>
        <v>0</v>
      </c>
      <c r="L2" s="16">
        <f>ROUNDDOWN(経費明細表!AE17*2/3,0)</f>
        <v>0</v>
      </c>
      <c r="M2" s="16" t="e">
        <f>ROUNDDOWN(H2/4,0)</f>
        <v>#VALUE!</v>
      </c>
      <c r="N2" s="61" t="e">
        <f>IF(M2&gt;500000,500000,M2)</f>
        <v>#VALUE!</v>
      </c>
      <c r="O2" s="16" t="e">
        <f>IF(N2&gt;L2,L2,N2)</f>
        <v>#VALUE!</v>
      </c>
      <c r="P2" s="19" t="e">
        <f>IF(L2&lt;=N2,"○","×")</f>
        <v>#VALUE!</v>
      </c>
      <c r="Q2" s="16">
        <f>SUMIF(経費明細表!A6:A14,"③ウェブサイト関連費",経費明細表!AE6:AE14)</f>
        <v>0</v>
      </c>
      <c r="R2" s="16" t="str">
        <f>IF(経費明細表!AE16=0,"いいえ",IF(経費明細表!AE18*4&gt;H2,"いいえ","はい"))</f>
        <v>いいえ</v>
      </c>
      <c r="S2" s="16">
        <f>ROUNDDOWN(経費明細表!AE19/2,0)</f>
        <v>0</v>
      </c>
      <c r="T2" s="16">
        <f>SUMIF(経費明細表!A:A,"⑩設備処分費",経費明細表!AE:AE)</f>
        <v>0</v>
      </c>
      <c r="U2" s="19" t="str">
        <f>IF(T2&lt;=S2,"○","×")</f>
        <v>○</v>
      </c>
      <c r="V2" s="19" t="e">
        <f>IF((COUNTIF(経費明細表!#REF!,"=☑")+COUNTIF(経費明細表!#REF!,"=☑")+COUNTIF(経費明細表!#REF!,"=☑")+COUNTIF(経費明細表!#REF!,"=☑")+COUNTIF(経費明細表!#REF!,"=☑")+COUNTIF(経費明細表!#REF!,"=☑")+COUNTIF(経費明細表!#REF!,"=☑")=0),"×","○")</f>
        <v>#REF!</v>
      </c>
      <c r="W2" s="19" t="e">
        <f>IF(経費明細表!#REF!="☑",IF((COUNTIF(経費明細表!#REF!,"=☑")+COUNTIF(経費明細表!#REF!,"=☑")+COUNTIF(経費明細表!#REF!,"=☑")+COUNTIF(経費明細表!#REF!,"=☑")+COUNTIF(経費明細表!#REF!,"=☑")+COUNTIF(経費明細表!#REF!,"=☑")+COUNTIF(経費明細表!#REF!,"=☑")=2),"○","×"),IF((COUNTIF(経費明細表!#REF!,"=☑")+COUNTIF(経費明細表!#REF!,"=☑")+COUNTIF(経費明細表!#REF!,"=☑")+COUNTIF(経費明細表!#REF!,"=☑")+COUNTIF(経費明細表!#REF!,"=☑")+COUNTIF(経費明細表!#REF!,"=☑")+COUNTIF(経費明細表!#REF!,"=☑")=1),"○","×"))</f>
        <v>#REF!</v>
      </c>
      <c r="X2" s="19" t="e">
        <f>IF(経費明細表!#REF!="☑",IF(経費明細表!#REF!="☑","○","×"),"○")</f>
        <v>#REF!</v>
      </c>
      <c r="Y2" s="19" t="e">
        <f>IF(AND(V2="○",W2="○",X2="○"),"○","×")</f>
        <v>#REF!</v>
      </c>
    </row>
    <row r="3" spans="1:25" x14ac:dyDescent="0.2">
      <c r="A3" s="16">
        <v>2</v>
      </c>
      <c r="B3" s="16" t="s">
        <v>2</v>
      </c>
      <c r="C3" s="16">
        <v>1</v>
      </c>
    </row>
    <row r="4" spans="1:25" x14ac:dyDescent="0.2">
      <c r="A4" s="16">
        <v>3</v>
      </c>
      <c r="B4" s="16" t="s">
        <v>9</v>
      </c>
      <c r="C4" s="16">
        <v>1</v>
      </c>
      <c r="U4" s="21"/>
    </row>
    <row r="5" spans="1:25" x14ac:dyDescent="0.2">
      <c r="A5" s="16">
        <v>4</v>
      </c>
      <c r="B5" s="16" t="s">
        <v>10</v>
      </c>
      <c r="C5" s="16">
        <v>1</v>
      </c>
      <c r="U5" s="21"/>
    </row>
    <row r="6" spans="1:25" x14ac:dyDescent="0.2">
      <c r="A6" s="16">
        <v>5</v>
      </c>
      <c r="B6" s="16" t="s">
        <v>11</v>
      </c>
      <c r="C6" s="16">
        <v>1</v>
      </c>
    </row>
    <row r="7" spans="1:25" x14ac:dyDescent="0.2">
      <c r="A7" s="16">
        <v>6</v>
      </c>
      <c r="B7" s="16" t="s">
        <v>12</v>
      </c>
      <c r="C7" s="16">
        <v>1</v>
      </c>
      <c r="L7" s="20" t="s">
        <v>54</v>
      </c>
      <c r="N7" s="20" t="s">
        <v>54</v>
      </c>
    </row>
    <row r="8" spans="1:25" x14ac:dyDescent="0.2">
      <c r="A8" s="16">
        <v>7</v>
      </c>
      <c r="B8" s="16" t="s">
        <v>13</v>
      </c>
      <c r="C8" s="16">
        <v>1</v>
      </c>
      <c r="L8" s="20" t="s">
        <v>36</v>
      </c>
      <c r="N8" s="20" t="s">
        <v>37</v>
      </c>
    </row>
    <row r="9" spans="1:25" x14ac:dyDescent="0.2">
      <c r="A9" s="16">
        <v>8</v>
      </c>
      <c r="B9" s="16" t="s">
        <v>14</v>
      </c>
      <c r="C9" s="16">
        <v>1</v>
      </c>
      <c r="E9" s="20" t="s">
        <v>38</v>
      </c>
      <c r="F9" s="22"/>
    </row>
    <row r="10" spans="1:25" ht="13.8" thickBot="1" x14ac:dyDescent="0.25">
      <c r="A10" s="16">
        <v>9</v>
      </c>
      <c r="B10" s="16" t="s">
        <v>15</v>
      </c>
      <c r="C10" s="16">
        <v>1</v>
      </c>
      <c r="G10" s="23"/>
      <c r="N10" s="20" t="s">
        <v>39</v>
      </c>
      <c r="P10" s="20" t="s">
        <v>40</v>
      </c>
    </row>
    <row r="11" spans="1:25" x14ac:dyDescent="0.2">
      <c r="A11" s="16">
        <v>10</v>
      </c>
      <c r="B11" s="16" t="s">
        <v>56</v>
      </c>
      <c r="C11" s="16">
        <v>1</v>
      </c>
      <c r="E11" s="140" t="s">
        <v>41</v>
      </c>
      <c r="F11" s="62" t="s">
        <v>42</v>
      </c>
      <c r="G11" s="24" t="s">
        <v>62</v>
      </c>
      <c r="H11" s="25" t="s">
        <v>63</v>
      </c>
      <c r="I11" s="26" t="s">
        <v>43</v>
      </c>
      <c r="L11" s="24" t="s">
        <v>44</v>
      </c>
      <c r="N11" s="24" t="s">
        <v>44</v>
      </c>
      <c r="O11" s="142" t="s">
        <v>45</v>
      </c>
      <c r="P11" s="24" t="s">
        <v>44</v>
      </c>
    </row>
    <row r="12" spans="1:25" ht="13.8" thickBot="1" x14ac:dyDescent="0.25">
      <c r="E12" s="141"/>
      <c r="F12" s="22">
        <f>K2</f>
        <v>0</v>
      </c>
      <c r="G12" s="16">
        <f>ROUNDDOWN(F12*2/3,0)</f>
        <v>0</v>
      </c>
      <c r="H12" s="27">
        <f>ROUNDDOWN(G12/3,0)</f>
        <v>0</v>
      </c>
      <c r="I12" s="28">
        <f>G12</f>
        <v>0</v>
      </c>
      <c r="L12" s="16">
        <f>IF(I16&lt;=G16,I12,"")</f>
        <v>0</v>
      </c>
      <c r="N12" s="16" t="str">
        <f>IF(I16&lt;=G16,"",IF(I12&gt;G16,G16,I12))</f>
        <v/>
      </c>
      <c r="O12" s="142"/>
      <c r="P12" s="16" t="str">
        <f>IF(I16&lt;=G16,"",G16-P14)</f>
        <v/>
      </c>
    </row>
    <row r="13" spans="1:25" x14ac:dyDescent="0.2">
      <c r="E13" s="143" t="s">
        <v>46</v>
      </c>
      <c r="F13" s="62" t="s">
        <v>47</v>
      </c>
      <c r="G13" s="29" t="s">
        <v>61</v>
      </c>
      <c r="H13" s="25" t="s">
        <v>64</v>
      </c>
      <c r="I13" s="30" t="s">
        <v>48</v>
      </c>
      <c r="L13" s="29" t="s">
        <v>49</v>
      </c>
      <c r="N13" s="29" t="s">
        <v>49</v>
      </c>
      <c r="O13" s="142"/>
      <c r="P13" s="29" t="s">
        <v>49</v>
      </c>
    </row>
    <row r="14" spans="1:25" ht="13.8" thickBot="1" x14ac:dyDescent="0.25">
      <c r="E14" s="144"/>
      <c r="F14" s="22">
        <f>Q2</f>
        <v>0</v>
      </c>
      <c r="G14" s="16">
        <f>ROUNDDOWN(F14*2/3,0)</f>
        <v>0</v>
      </c>
      <c r="H14" s="40">
        <f>ROUNDDOWN(F12*2/9,0)</f>
        <v>0</v>
      </c>
      <c r="I14" s="28">
        <f>IF(IF(G14&gt;H14,H14,G14)&gt;H16,H16,IF(G14&gt;H14,H14,G14))</f>
        <v>0</v>
      </c>
      <c r="L14" s="16">
        <f>IF(I16&lt;=G16,I14,"")</f>
        <v>0</v>
      </c>
      <c r="M14" s="20" t="str">
        <f>IF(L14="","",IF(L14*4&gt;L16,"×","〇"))</f>
        <v>〇</v>
      </c>
      <c r="N14" s="16" t="str">
        <f>IF(I16&lt;=G16,"",G16-N12)</f>
        <v/>
      </c>
      <c r="O14" s="142"/>
      <c r="P14" s="16" t="str">
        <f>IF(I16&lt;=G16,"",IF(ROUNDDOWN(G16/4,0)&gt;I14,I14,ROUNDDOWN(G16/4,0)))</f>
        <v/>
      </c>
    </row>
    <row r="15" spans="1:25" x14ac:dyDescent="0.2">
      <c r="G15" s="31" t="s">
        <v>50</v>
      </c>
      <c r="H15" s="29" t="s">
        <v>51</v>
      </c>
      <c r="I15" s="32" t="s">
        <v>52</v>
      </c>
      <c r="J15" s="33" t="s">
        <v>53</v>
      </c>
      <c r="L15" s="31" t="s">
        <v>53</v>
      </c>
      <c r="N15" s="31" t="s">
        <v>53</v>
      </c>
      <c r="O15" s="142"/>
      <c r="P15" s="31" t="s">
        <v>53</v>
      </c>
    </row>
    <row r="16" spans="1:25" ht="13.8" thickBot="1" x14ac:dyDescent="0.25">
      <c r="G16" s="22">
        <f>E2</f>
        <v>3000000</v>
      </c>
      <c r="H16" s="34">
        <f>ROUNDDOWN(G16/4,0)</f>
        <v>750000</v>
      </c>
      <c r="I16" s="35">
        <f>I12+I14</f>
        <v>0</v>
      </c>
      <c r="J16" s="28">
        <f>IF(G16&gt;I16,I16,G16)</f>
        <v>0</v>
      </c>
      <c r="K16" s="36"/>
      <c r="L16" s="16">
        <f>IF(I16&lt;=G16,I16,"")</f>
        <v>0</v>
      </c>
      <c r="N16" s="16" t="str">
        <f>IF(I16&lt;=G16,"",N12+N14)</f>
        <v/>
      </c>
      <c r="O16" s="142"/>
      <c r="P16" s="16" t="str">
        <f>IF(I16&lt;=G16,"",P12+P14)</f>
        <v/>
      </c>
    </row>
    <row r="21" spans="3:10" x14ac:dyDescent="0.2">
      <c r="D21" s="37" t="s">
        <v>30</v>
      </c>
      <c r="F21" s="20" t="s">
        <v>39</v>
      </c>
      <c r="H21" s="20" t="s">
        <v>40</v>
      </c>
      <c r="J21" s="20" t="s">
        <v>65</v>
      </c>
    </row>
    <row r="22" spans="3:10" x14ac:dyDescent="0.2">
      <c r="D22" s="24" t="s">
        <v>44</v>
      </c>
      <c r="F22" s="24" t="s">
        <v>44</v>
      </c>
      <c r="G22" s="142" t="s">
        <v>45</v>
      </c>
      <c r="H22" s="24" t="s">
        <v>44</v>
      </c>
      <c r="J22" s="16">
        <f>IF(G12&gt;=G16,G16,G12)</f>
        <v>0</v>
      </c>
    </row>
    <row r="23" spans="3:10" ht="16.2" x14ac:dyDescent="0.2">
      <c r="D23" s="9" t="str">
        <f>IF(経費明細表!AE16&lt;H23,"×",IF(経費明細表!AE16&gt;F23,"×","〇"))</f>
        <v>〇</v>
      </c>
      <c r="F23" s="16">
        <f>IF(I16&lt;=G16,I12,IF(I12&gt;G16,G16,I12))</f>
        <v>0</v>
      </c>
      <c r="G23" s="142"/>
      <c r="H23" s="16">
        <f>IF(I16&lt;=G16,I12,G16-P14)</f>
        <v>0</v>
      </c>
    </row>
    <row r="24" spans="3:10" x14ac:dyDescent="0.2">
      <c r="D24" s="29" t="s">
        <v>49</v>
      </c>
      <c r="F24" s="29" t="s">
        <v>49</v>
      </c>
      <c r="G24" s="142"/>
      <c r="H24" s="29" t="s">
        <v>49</v>
      </c>
    </row>
    <row r="25" spans="3:10" ht="16.2" x14ac:dyDescent="0.2">
      <c r="D25" s="9" t="str">
        <f>IF(経費明細表!AE18&gt;H25,"×",IF(経費明細表!AE18&lt;F25,"×","〇"))</f>
        <v>〇</v>
      </c>
      <c r="F25" s="16">
        <f>IF(I16&lt;=G16,I14,G16-N12)</f>
        <v>0</v>
      </c>
      <c r="G25" s="142"/>
      <c r="H25" s="16">
        <f>IF(I16&lt;=G16,I14,IF(ROUNDDOWN(G16/4,0)&gt;I14,I14,ROUNDDOWN(G16/4,0)))</f>
        <v>0</v>
      </c>
    </row>
    <row r="26" spans="3:10" x14ac:dyDescent="0.2">
      <c r="D26" s="31" t="s">
        <v>53</v>
      </c>
      <c r="F26" s="31" t="s">
        <v>53</v>
      </c>
      <c r="G26" s="142"/>
      <c r="H26" s="31" t="s">
        <v>53</v>
      </c>
    </row>
    <row r="27" spans="3:10" ht="16.2" x14ac:dyDescent="0.2">
      <c r="C27" s="38" t="s">
        <v>29</v>
      </c>
      <c r="D27" s="9" t="str">
        <f>IF(経費明細表!AE20=F27,"〇","×")</f>
        <v>×</v>
      </c>
      <c r="F27" s="16">
        <f>IF(I16&lt;=G16,I16,N12+N14)</f>
        <v>0</v>
      </c>
      <c r="G27" s="142"/>
      <c r="H27" s="16">
        <f>IF(I16&lt;=G16,I16,H23+H25)</f>
        <v>0</v>
      </c>
    </row>
    <row r="28" spans="3:10" ht="16.2" x14ac:dyDescent="0.2">
      <c r="D28" s="9" t="str">
        <f>IF(経費明細表!AE20&lt;経費明細表!AE18*4,"×","〇")</f>
        <v>〇</v>
      </c>
    </row>
    <row r="29" spans="3:10" x14ac:dyDescent="0.2">
      <c r="D29" s="39"/>
    </row>
    <row r="30" spans="3:10" x14ac:dyDescent="0.2">
      <c r="D30" s="20">
        <f>経費明細表!AE18</f>
        <v>0</v>
      </c>
    </row>
    <row r="31" spans="3:10" x14ac:dyDescent="0.2">
      <c r="D31" s="20" t="e">
        <f>D32-D30</f>
        <v>#VALUE!</v>
      </c>
    </row>
    <row r="32" spans="3:10" x14ac:dyDescent="0.2">
      <c r="D32" s="20" t="str">
        <f>経費明細表!AE20</f>
        <v/>
      </c>
    </row>
  </sheetData>
  <mergeCells count="4">
    <mergeCell ref="E11:E12"/>
    <mergeCell ref="O11:O16"/>
    <mergeCell ref="E13:E14"/>
    <mergeCell ref="G22:G27"/>
  </mergeCells>
  <phoneticPr fontId="4"/>
  <dataValidations disablePrompts="1" count="1">
    <dataValidation allowBlank="1" showInputMessage="1" showErrorMessage="1" promptTitle="自動判定されます" prompt="計算式が入力してありますので自動判定されます" sqref="D27:D28 D23 D25" xr:uid="{00000000-0002-0000-0100-000000000000}"/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6231DB966864742B87EAF6B9F118E39" ma:contentTypeVersion="7" ma:contentTypeDescription="新しいドキュメントを作成します。" ma:contentTypeScope="" ma:versionID="41a0a88fa9364b50f8a36727212c827f">
  <xsd:schema xmlns:xsd="http://www.w3.org/2001/XMLSchema" xmlns:xs="http://www.w3.org/2001/XMLSchema" xmlns:p="http://schemas.microsoft.com/office/2006/metadata/properties" xmlns:ns3="e9a2f1ec-d622-4400-872a-35e0370e4027" targetNamespace="http://schemas.microsoft.com/office/2006/metadata/properties" ma:root="true" ma:fieldsID="99cf8315aa094d0f2d94f767ad7aeb5a" ns3:_="">
    <xsd:import namespace="e9a2f1ec-d622-4400-872a-35e0370e4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a2f1ec-d622-4400-872a-35e0370e40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D8139F-DC2A-4563-A230-4C3369BA59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751CCD-5B20-4E7E-BBA7-101F35858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a2f1ec-d622-4400-872a-35e0370e4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19378C-7740-4896-A387-D6C60868199D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e9a2f1ec-d622-4400-872a-35e0370e4027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経費明細表</vt:lpstr>
      <vt:lpstr>ExpenseCategoryList</vt:lpstr>
      <vt:lpstr>経費明細表!Print_Area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</dc:creator>
  <cp:lastModifiedBy>お客様</cp:lastModifiedBy>
  <cp:lastPrinted>2023-03-24T07:26:21Z</cp:lastPrinted>
  <dcterms:created xsi:type="dcterms:W3CDTF">2020-03-24T00:10:15Z</dcterms:created>
  <dcterms:modified xsi:type="dcterms:W3CDTF">2023-04-06T08:01:33Z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0x010100F6231DB966864742B87EAF6B9F118E39</vt:lpwstr>
  </property>
</Properties>
</file>